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tables/table5.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tables/table6.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drawings/drawing6.xml" ContentType="application/vnd.openxmlformats-officedocument.drawing+xml"/>
  <Override PartName="/xl/tables/table7.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drawings/drawing7.xml" ContentType="application/vnd.openxmlformats-officedocument.drawing+xml"/>
  <Override PartName="/xl/tables/table8.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drawings/drawing8.xml" ContentType="application/vnd.openxmlformats-officedocument.drawing+xml"/>
  <Override PartName="/xl/tables/table9.xml" ContentType="application/vnd.openxmlformats-officedocument.spreadsheetml.table+xml"/>
  <Override PartName="/xl/comments8.xml" ContentType="application/vnd.openxmlformats-officedocument.spreadsheetml.comments+xml"/>
  <Override PartName="/xl/threadedComments/threadedComment8.xml" ContentType="application/vnd.ms-excel.threadedcomments+xml"/>
  <Override PartName="/xl/drawings/drawing9.xml" ContentType="application/vnd.openxmlformats-officedocument.drawing+xml"/>
  <Override PartName="/xl/tables/table10.xml" ContentType="application/vnd.openxmlformats-officedocument.spreadsheetml.table+xml"/>
  <Override PartName="/xl/comments9.xml" ContentType="application/vnd.openxmlformats-officedocument.spreadsheetml.comments+xml"/>
  <Override PartName="/xl/threadedComments/threadedComment9.xml" ContentType="application/vnd.ms-excel.threadedcomments+xml"/>
  <Override PartName="/xl/drawings/drawing10.xml" ContentType="application/vnd.openxmlformats-officedocument.drawing+xml"/>
  <Override PartName="/xl/tables/table11.xml" ContentType="application/vnd.openxmlformats-officedocument.spreadsheetml.table+xml"/>
  <Override PartName="/xl/comments10.xml" ContentType="application/vnd.openxmlformats-officedocument.spreadsheetml.comments+xml"/>
  <Override PartName="/xl/threadedComments/threadedComment10.xml" ContentType="application/vnd.ms-excel.threadedcomments+xml"/>
  <Override PartName="/xl/drawings/drawing11.xml" ContentType="application/vnd.openxmlformats-officedocument.drawing+xml"/>
  <Override PartName="/xl/tables/table12.xml" ContentType="application/vnd.openxmlformats-officedocument.spreadsheetml.table+xml"/>
  <Override PartName="/xl/comments11.xml" ContentType="application/vnd.openxmlformats-officedocument.spreadsheetml.comments+xml"/>
  <Override PartName="/xl/threadedComments/threadedComment11.xml" ContentType="application/vnd.ms-excel.threadedcomments+xml"/>
  <Override PartName="/xl/drawings/drawing12.xml" ContentType="application/vnd.openxmlformats-officedocument.drawing+xml"/>
  <Override PartName="/xl/tables/table13.xml" ContentType="application/vnd.openxmlformats-officedocument.spreadsheetml.table+xml"/>
  <Override PartName="/xl/comments12.xml" ContentType="application/vnd.openxmlformats-officedocument.spreadsheetml.comments+xml"/>
  <Override PartName="/xl/threadedComments/threadedComment12.xml" ContentType="application/vnd.ms-excel.threadedcomments+xml"/>
  <Override PartName="/xl/drawings/drawing13.xml" ContentType="application/vnd.openxmlformats-officedocument.drawing+xml"/>
  <Override PartName="/xl/tables/table14.xml" ContentType="application/vnd.openxmlformats-officedocument.spreadsheetml.table+xml"/>
  <Override PartName="/xl/comments13.xml" ContentType="application/vnd.openxmlformats-officedocument.spreadsheetml.comments+xml"/>
  <Override PartName="/xl/threadedComments/threadedComment13.xml" ContentType="application/vnd.ms-excel.threadedcomments+xml"/>
  <Override PartName="/xl/drawings/drawing14.xml" ContentType="application/vnd.openxmlformats-officedocument.drawing+xml"/>
  <Override PartName="/xl/tables/table15.xml" ContentType="application/vnd.openxmlformats-officedocument.spreadsheetml.table+xml"/>
  <Override PartName="/xl/comments14.xml" ContentType="application/vnd.openxmlformats-officedocument.spreadsheetml.comments+xml"/>
  <Override PartName="/xl/threadedComments/threadedComment14.xml" ContentType="application/vnd.ms-excel.threadedcomments+xml"/>
  <Override PartName="/xl/drawings/drawing15.xml" ContentType="application/vnd.openxmlformats-officedocument.drawing+xml"/>
  <Override PartName="/xl/tables/table16.xml" ContentType="application/vnd.openxmlformats-officedocument.spreadsheetml.table+xml"/>
  <Override PartName="/xl/comments15.xml" ContentType="application/vnd.openxmlformats-officedocument.spreadsheetml.comments+xml"/>
  <Override PartName="/xl/threadedComments/threadedComment15.xml" ContentType="application/vnd.ms-excel.threadedcomments+xml"/>
  <Override PartName="/xl/drawings/drawing16.xml" ContentType="application/vnd.openxmlformats-officedocument.drawing+xml"/>
  <Override PartName="/xl/tables/table17.xml" ContentType="application/vnd.openxmlformats-officedocument.spreadsheetml.table+xml"/>
  <Override PartName="/xl/comments16.xml" ContentType="application/vnd.openxmlformats-officedocument.spreadsheetml.comments+xml"/>
  <Override PartName="/xl/threadedComments/threadedComment16.xml" ContentType="application/vnd.ms-excel.threadedcomments+xml"/>
  <Override PartName="/xl/drawings/drawing17.xml" ContentType="application/vnd.openxmlformats-officedocument.drawing+xml"/>
  <Override PartName="/xl/tables/table18.xml" ContentType="application/vnd.openxmlformats-officedocument.spreadsheetml.table+xml"/>
  <Override PartName="/xl/comments17.xml" ContentType="application/vnd.openxmlformats-officedocument.spreadsheetml.comments+xml"/>
  <Override PartName="/xl/threadedComments/threadedComment17.xml" ContentType="application/vnd.ms-excel.threadedcomments+xml"/>
  <Override PartName="/xl/drawings/drawing18.xml" ContentType="application/vnd.openxmlformats-officedocument.drawing+xml"/>
  <Override PartName="/xl/tables/table19.xml" ContentType="application/vnd.openxmlformats-officedocument.spreadsheetml.table+xml"/>
  <Override PartName="/xl/comments18.xml" ContentType="application/vnd.openxmlformats-officedocument.spreadsheetml.comments+xml"/>
  <Override PartName="/xl/threadedComments/threadedComment18.xml" ContentType="application/vnd.ms-excel.threadedcomments+xml"/>
  <Override PartName="/xl/drawings/drawing19.xml" ContentType="application/vnd.openxmlformats-officedocument.drawing+xml"/>
  <Override PartName="/xl/tables/table20.xml" ContentType="application/vnd.openxmlformats-officedocument.spreadsheetml.table+xml"/>
  <Override PartName="/xl/comments19.xml" ContentType="application/vnd.openxmlformats-officedocument.spreadsheetml.comments+xml"/>
  <Override PartName="/xl/threadedComments/threadedComment19.xml" ContentType="application/vnd.ms-excel.threadedcomments+xml"/>
  <Override PartName="/xl/drawings/drawing20.xml" ContentType="application/vnd.openxmlformats-officedocument.drawing+xml"/>
  <Override PartName="/xl/tables/table21.xml" ContentType="application/vnd.openxmlformats-officedocument.spreadsheetml.table+xml"/>
  <Override PartName="/xl/comments20.xml" ContentType="application/vnd.openxmlformats-officedocument.spreadsheetml.comments+xml"/>
  <Override PartName="/xl/threadedComments/threadedComment20.xml" ContentType="application/vnd.ms-excel.threadedcomments+xml"/>
  <Override PartName="/xl/drawings/drawing21.xml" ContentType="application/vnd.openxmlformats-officedocument.drawing+xml"/>
  <Override PartName="/xl/tables/table22.xml" ContentType="application/vnd.openxmlformats-officedocument.spreadsheetml.table+xml"/>
  <Override PartName="/xl/comments21.xml" ContentType="application/vnd.openxmlformats-officedocument.spreadsheetml.comments+xml"/>
  <Override PartName="/xl/threadedComments/threadedComment21.xml" ContentType="application/vnd.ms-excel.threadedcomments+xml"/>
  <Override PartName="/xl/drawings/drawing22.xml" ContentType="application/vnd.openxmlformats-officedocument.drawing+xml"/>
  <Override PartName="/xl/tables/table23.xml" ContentType="application/vnd.openxmlformats-officedocument.spreadsheetml.table+xml"/>
  <Override PartName="/xl/comments22.xml" ContentType="application/vnd.openxmlformats-officedocument.spreadsheetml.comments+xml"/>
  <Override PartName="/xl/threadedComments/threadedComment22.xml" ContentType="application/vnd.ms-excel.threadedcomments+xml"/>
  <Override PartName="/xl/drawings/drawing23.xml" ContentType="application/vnd.openxmlformats-officedocument.drawing+xml"/>
  <Override PartName="/xl/tables/table24.xml" ContentType="application/vnd.openxmlformats-officedocument.spreadsheetml.table+xml"/>
  <Override PartName="/xl/comments23.xml" ContentType="application/vnd.openxmlformats-officedocument.spreadsheetml.comments+xml"/>
  <Override PartName="/xl/threadedComments/threadedComment23.xml" ContentType="application/vnd.ms-excel.threadedcomments+xml"/>
  <Override PartName="/xl/drawings/drawing24.xml" ContentType="application/vnd.openxmlformats-officedocument.drawing+xml"/>
  <Override PartName="/xl/tables/table25.xml" ContentType="application/vnd.openxmlformats-officedocument.spreadsheetml.table+xml"/>
  <Override PartName="/xl/comments24.xml" ContentType="application/vnd.openxmlformats-officedocument.spreadsheetml.comments+xml"/>
  <Override PartName="/xl/threadedComments/threadedComment24.xml" ContentType="application/vnd.ms-excel.threadedcomments+xml"/>
  <Override PartName="/xl/drawings/drawing25.xml" ContentType="application/vnd.openxmlformats-officedocument.drawing+xml"/>
  <Override PartName="/xl/tables/table26.xml" ContentType="application/vnd.openxmlformats-officedocument.spreadsheetml.table+xml"/>
  <Override PartName="/xl/comments25.xml" ContentType="application/vnd.openxmlformats-officedocument.spreadsheetml.comments+xml"/>
  <Override PartName="/xl/threadedComments/threadedComment25.xml" ContentType="application/vnd.ms-excel.threadedcomments+xml"/>
  <Override PartName="/xl/drawings/drawing26.xml" ContentType="application/vnd.openxmlformats-officedocument.drawing+xml"/>
  <Override PartName="/xl/tables/table27.xml" ContentType="application/vnd.openxmlformats-officedocument.spreadsheetml.table+xml"/>
  <Override PartName="/xl/comments26.xml" ContentType="application/vnd.openxmlformats-officedocument.spreadsheetml.comments+xml"/>
  <Override PartName="/xl/threadedComments/threadedComment26.xml" ContentType="application/vnd.ms-excel.threadedcomments+xml"/>
  <Override PartName="/xl/drawings/drawing27.xml" ContentType="application/vnd.openxmlformats-officedocument.drawing+xml"/>
  <Override PartName="/xl/tables/table28.xml" ContentType="application/vnd.openxmlformats-officedocument.spreadsheetml.table+xml"/>
  <Override PartName="/xl/comments27.xml" ContentType="application/vnd.openxmlformats-officedocument.spreadsheetml.comments+xml"/>
  <Override PartName="/xl/threadedComments/threadedComment27.xml" ContentType="application/vnd.ms-excel.threadedcomments+xml"/>
  <Override PartName="/xl/drawings/drawing28.xml" ContentType="application/vnd.openxmlformats-officedocument.drawing+xml"/>
  <Override PartName="/xl/tables/table29.xml" ContentType="application/vnd.openxmlformats-officedocument.spreadsheetml.table+xml"/>
  <Override PartName="/xl/comments28.xml" ContentType="application/vnd.openxmlformats-officedocument.spreadsheetml.comments+xml"/>
  <Override PartName="/xl/threadedComments/threadedComment28.xml" ContentType="application/vnd.ms-excel.threadedcomments+xml"/>
  <Override PartName="/xl/drawings/drawing29.xml" ContentType="application/vnd.openxmlformats-officedocument.drawing+xml"/>
  <Override PartName="/xl/tables/table30.xml" ContentType="application/vnd.openxmlformats-officedocument.spreadsheetml.table+xml"/>
  <Override PartName="/xl/comments29.xml" ContentType="application/vnd.openxmlformats-officedocument.spreadsheetml.comments+xml"/>
  <Override PartName="/xl/threadedComments/threadedComment29.xml" ContentType="application/vnd.ms-excel.threadedcomments+xml"/>
  <Override PartName="/xl/drawings/drawing30.xml" ContentType="application/vnd.openxmlformats-officedocument.drawing+xml"/>
  <Override PartName="/xl/tables/table31.xml" ContentType="application/vnd.openxmlformats-officedocument.spreadsheetml.table+xml"/>
  <Override PartName="/xl/comments30.xml" ContentType="application/vnd.openxmlformats-officedocument.spreadsheetml.comments+xml"/>
  <Override PartName="/xl/threadedComments/threadedComment30.xml" ContentType="application/vnd.ms-excel.threadedcomments+xml"/>
  <Override PartName="/xl/drawings/drawing31.xml" ContentType="application/vnd.openxmlformats-officedocument.drawing+xml"/>
  <Override PartName="/xl/tables/table32.xml" ContentType="application/vnd.openxmlformats-officedocument.spreadsheetml.table+xml"/>
  <Override PartName="/xl/comments31.xml" ContentType="application/vnd.openxmlformats-officedocument.spreadsheetml.comments+xml"/>
  <Override PartName="/xl/threadedComments/threadedComment31.xml" ContentType="application/vnd.ms-excel.threadedcomments+xml"/>
  <Override PartName="/xl/drawings/drawing32.xml" ContentType="application/vnd.openxmlformats-officedocument.drawing+xml"/>
  <Override PartName="/xl/tables/table33.xml" ContentType="application/vnd.openxmlformats-officedocument.spreadsheetml.table+xml"/>
  <Override PartName="/xl/comments32.xml" ContentType="application/vnd.openxmlformats-officedocument.spreadsheetml.comments+xml"/>
  <Override PartName="/xl/threadedComments/threadedComment32.xml" ContentType="application/vnd.ms-excel.threadedcomments+xml"/>
  <Override PartName="/xl/drawings/drawing33.xml" ContentType="application/vnd.openxmlformats-officedocument.drawing+xml"/>
  <Override PartName="/xl/tables/table34.xml" ContentType="application/vnd.openxmlformats-officedocument.spreadsheetml.table+xml"/>
  <Override PartName="/xl/comments33.xml" ContentType="application/vnd.openxmlformats-officedocument.spreadsheetml.comments+xml"/>
  <Override PartName="/xl/threadedComments/threadedComment33.xml" ContentType="application/vnd.ms-excel.threadedcomments+xml"/>
  <Override PartName="/xl/drawings/drawing34.xml" ContentType="application/vnd.openxmlformats-officedocument.drawing+xml"/>
  <Override PartName="/xl/tables/table35.xml" ContentType="application/vnd.openxmlformats-officedocument.spreadsheetml.table+xml"/>
  <Override PartName="/xl/comments34.xml" ContentType="application/vnd.openxmlformats-officedocument.spreadsheetml.comments+xml"/>
  <Override PartName="/xl/threadedComments/threadedComment34.xml" ContentType="application/vnd.ms-excel.threadedcomments+xml"/>
  <Override PartName="/xl/drawings/drawing35.xml" ContentType="application/vnd.openxmlformats-officedocument.drawing+xml"/>
  <Override PartName="/xl/tables/table36.xml" ContentType="application/vnd.openxmlformats-officedocument.spreadsheetml.table+xml"/>
  <Override PartName="/xl/comments35.xml" ContentType="application/vnd.openxmlformats-officedocument.spreadsheetml.comments+xml"/>
  <Override PartName="/xl/threadedComments/threadedComment35.xml" ContentType="application/vnd.ms-excel.threadedcomments+xml"/>
  <Override PartName="/xl/drawings/drawing36.xml" ContentType="application/vnd.openxmlformats-officedocument.drawing+xml"/>
  <Override PartName="/xl/tables/table37.xml" ContentType="application/vnd.openxmlformats-officedocument.spreadsheetml.table+xml"/>
  <Override PartName="/xl/comments36.xml" ContentType="application/vnd.openxmlformats-officedocument.spreadsheetml.comments+xml"/>
  <Override PartName="/xl/threadedComments/threadedComment36.xml" ContentType="application/vnd.ms-excel.threadedcomments+xml"/>
  <Override PartName="/xl/drawings/drawing37.xml" ContentType="application/vnd.openxmlformats-officedocument.drawing+xml"/>
  <Override PartName="/xl/tables/table38.xml" ContentType="application/vnd.openxmlformats-officedocument.spreadsheetml.table+xml"/>
  <Override PartName="/xl/comments37.xml" ContentType="application/vnd.openxmlformats-officedocument.spreadsheetml.comments+xml"/>
  <Override PartName="/xl/threadedComments/threadedComment37.xml" ContentType="application/vnd.ms-excel.threadedcomments+xml"/>
  <Override PartName="/xl/drawings/drawing38.xml" ContentType="application/vnd.openxmlformats-officedocument.drawing+xml"/>
  <Override PartName="/xl/tables/table39.xml" ContentType="application/vnd.openxmlformats-officedocument.spreadsheetml.table+xml"/>
  <Override PartName="/xl/comments38.xml" ContentType="application/vnd.openxmlformats-officedocument.spreadsheetml.comments+xml"/>
  <Override PartName="/xl/threadedComments/threadedComment38.xml" ContentType="application/vnd.ms-excel.threadedcomments+xml"/>
  <Override PartName="/xl/drawings/drawing39.xml" ContentType="application/vnd.openxmlformats-officedocument.drawing+xml"/>
  <Override PartName="/xl/tables/table40.xml" ContentType="application/vnd.openxmlformats-officedocument.spreadsheetml.table+xml"/>
  <Override PartName="/xl/comments39.xml" ContentType="application/vnd.openxmlformats-officedocument.spreadsheetml.comments+xml"/>
  <Override PartName="/xl/threadedComments/threadedComment39.xml" ContentType="application/vnd.ms-excel.threadedcomments+xml"/>
  <Override PartName="/xl/drawings/drawing40.xml" ContentType="application/vnd.openxmlformats-officedocument.drawing+xml"/>
  <Override PartName="/xl/tables/table41.xml" ContentType="application/vnd.openxmlformats-officedocument.spreadsheetml.table+xml"/>
  <Override PartName="/xl/comments40.xml" ContentType="application/vnd.openxmlformats-officedocument.spreadsheetml.comments+xml"/>
  <Override PartName="/xl/threadedComments/threadedComment40.xml" ContentType="application/vnd.ms-excel.threadedcomments+xml"/>
  <Override PartName="/xl/drawings/drawing41.xml" ContentType="application/vnd.openxmlformats-officedocument.drawing+xml"/>
  <Override PartName="/xl/tables/table42.xml" ContentType="application/vnd.openxmlformats-officedocument.spreadsheetml.table+xml"/>
  <Override PartName="/xl/comments41.xml" ContentType="application/vnd.openxmlformats-officedocument.spreadsheetml.comments+xml"/>
  <Override PartName="/xl/threadedComments/threadedComment41.xml" ContentType="application/vnd.ms-excel.threadedcomments+xml"/>
  <Override PartName="/xl/drawings/drawing42.xml" ContentType="application/vnd.openxmlformats-officedocument.drawing+xml"/>
  <Override PartName="/xl/tables/table43.xml" ContentType="application/vnd.openxmlformats-officedocument.spreadsheetml.table+xml"/>
  <Override PartName="/xl/comments42.xml" ContentType="application/vnd.openxmlformats-officedocument.spreadsheetml.comments+xml"/>
  <Override PartName="/xl/threadedComments/threadedComment42.xml" ContentType="application/vnd.ms-excel.threadedcomments+xml"/>
  <Override PartName="/xl/drawings/drawing43.xml" ContentType="application/vnd.openxmlformats-officedocument.drawing+xml"/>
  <Override PartName="/xl/tables/table44.xml" ContentType="application/vnd.openxmlformats-officedocument.spreadsheetml.table+xml"/>
  <Override PartName="/xl/comments43.xml" ContentType="application/vnd.openxmlformats-officedocument.spreadsheetml.comments+xml"/>
  <Override PartName="/xl/threadedComments/threadedComment43.xml" ContentType="application/vnd.ms-excel.threadedcomments+xml"/>
  <Override PartName="/xl/drawings/drawing44.xml" ContentType="application/vnd.openxmlformats-officedocument.drawing+xml"/>
  <Override PartName="/xl/tables/table45.xml" ContentType="application/vnd.openxmlformats-officedocument.spreadsheetml.table+xml"/>
  <Override PartName="/xl/comments44.xml" ContentType="application/vnd.openxmlformats-officedocument.spreadsheetml.comments+xml"/>
  <Override PartName="/xl/threadedComments/threadedComment44.xml" ContentType="application/vnd.ms-excel.threadedcomments+xml"/>
  <Override PartName="/xl/drawings/drawing45.xml" ContentType="application/vnd.openxmlformats-officedocument.drawing+xml"/>
  <Override PartName="/xl/tables/table46.xml" ContentType="application/vnd.openxmlformats-officedocument.spreadsheetml.table+xml"/>
  <Override PartName="/xl/comments45.xml" ContentType="application/vnd.openxmlformats-officedocument.spreadsheetml.comments+xml"/>
  <Override PartName="/xl/threadedComments/threadedComment45.xml" ContentType="application/vnd.ms-excel.threadedcomments+xml"/>
  <Override PartName="/xl/drawings/drawing46.xml" ContentType="application/vnd.openxmlformats-officedocument.drawing+xml"/>
  <Override PartName="/xl/tables/table47.xml" ContentType="application/vnd.openxmlformats-officedocument.spreadsheetml.table+xml"/>
  <Override PartName="/xl/comments46.xml" ContentType="application/vnd.openxmlformats-officedocument.spreadsheetml.comments+xml"/>
  <Override PartName="/xl/threadedComments/threadedComment46.xml" ContentType="application/vnd.ms-excel.threadedcomments+xml"/>
  <Override PartName="/xl/drawings/drawing47.xml" ContentType="application/vnd.openxmlformats-officedocument.drawing+xml"/>
  <Override PartName="/xl/tables/table48.xml" ContentType="application/vnd.openxmlformats-officedocument.spreadsheetml.table+xml"/>
  <Override PartName="/xl/comments47.xml" ContentType="application/vnd.openxmlformats-officedocument.spreadsheetml.comments+xml"/>
  <Override PartName="/xl/threadedComments/threadedComment47.xml" ContentType="application/vnd.ms-excel.threadedcomments+xml"/>
  <Override PartName="/xl/drawings/drawing48.xml" ContentType="application/vnd.openxmlformats-officedocument.drawing+xml"/>
  <Override PartName="/xl/tables/table49.xml" ContentType="application/vnd.openxmlformats-officedocument.spreadsheetml.table+xml"/>
  <Override PartName="/xl/comments48.xml" ContentType="application/vnd.openxmlformats-officedocument.spreadsheetml.comments+xml"/>
  <Override PartName="/xl/threadedComments/threadedComment48.xml" ContentType="application/vnd.ms-excel.threadedcomments+xml"/>
  <Override PartName="/xl/drawings/drawing49.xml" ContentType="application/vnd.openxmlformats-officedocument.drawing+xml"/>
  <Override PartName="/xl/tables/table50.xml" ContentType="application/vnd.openxmlformats-officedocument.spreadsheetml.table+xml"/>
  <Override PartName="/xl/comments49.xml" ContentType="application/vnd.openxmlformats-officedocument.spreadsheetml.comments+xml"/>
  <Override PartName="/xl/threadedComments/threadedComment49.xml" ContentType="application/vnd.ms-excel.threadedcomments+xml"/>
  <Override PartName="/xl/drawings/drawing50.xml" ContentType="application/vnd.openxmlformats-officedocument.drawing+xml"/>
  <Override PartName="/xl/tables/table51.xml" ContentType="application/vnd.openxmlformats-officedocument.spreadsheetml.table+xml"/>
  <Override PartName="/xl/comments50.xml" ContentType="application/vnd.openxmlformats-officedocument.spreadsheetml.comments+xml"/>
  <Override PartName="/xl/threadedComments/threadedComment50.xml" ContentType="application/vnd.ms-excel.threadedcomments+xml"/>
  <Override PartName="/xl/drawings/drawing51.xml" ContentType="application/vnd.openxmlformats-officedocument.drawing+xml"/>
  <Override PartName="/xl/tables/table52.xml" ContentType="application/vnd.openxmlformats-officedocument.spreadsheetml.table+xml"/>
  <Override PartName="/xl/comments51.xml" ContentType="application/vnd.openxmlformats-officedocument.spreadsheetml.comments+xml"/>
  <Override PartName="/xl/threadedComments/threadedComment51.xml" ContentType="application/vnd.ms-excel.threadedcomments+xml"/>
  <Override PartName="/xl/tables/table53.xml" ContentType="application/vnd.openxmlformats-officedocument.spreadsheetml.table+xml"/>
  <Override PartName="/xl/queryTables/queryTable1.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unmcifs.unm.edu\hr\MAIN\1_DOCUMENT_SHARE\SOPs\SPET\"/>
    </mc:Choice>
  </mc:AlternateContent>
  <xr:revisionPtr revIDLastSave="0" documentId="13_ncr:1_{ACD1BCD7-8CE3-42F3-9DEB-F5A3E032896A}" xr6:coauthVersionLast="45" xr6:coauthVersionMax="45" xr10:uidLastSave="{00000000-0000-0000-0000-000000000000}"/>
  <workbookProtection workbookAlgorithmName="SHA-512" workbookHashValue="0Klf2myvDuHj5M9enLSnpl6OCpE9WVQ8i7FyUnonn3DyoiY4GSjvWMpiZYbGjIYsrMG2VGkcJKTZkrrLUnNtSw==" workbookSaltValue="KrY6aCxYavQCFTXa+YQfTA==" workbookSpinCount="100000" lockStructure="1"/>
  <bookViews>
    <workbookView xWindow="-120" yWindow="-120" windowWidth="29040" windowHeight="15840" tabRatio="856" xr2:uid="{D34E49D9-1F08-4835-8526-D9EB38EA0B9D}"/>
  </bookViews>
  <sheets>
    <sheet name="Mastersheet" sheetId="62" r:id="rId1"/>
    <sheet name="MinQualsT" sheetId="9" state="hidden" r:id="rId2"/>
    <sheet name="Edu+Exp Calculator M" sheetId="1" state="hidden" r:id="rId3"/>
    <sheet name="Edu+Exp Calculator (1)" sheetId="64" r:id="rId4"/>
    <sheet name="Edu+Exp Calculator (2)" sheetId="13" r:id="rId5"/>
    <sheet name="Edu+Exp Calculator (3)" sheetId="14" r:id="rId6"/>
    <sheet name="Edu+Exp Calculator (4)" sheetId="15" r:id="rId7"/>
    <sheet name="Edu+Exp Calculator (5)" sheetId="16" r:id="rId8"/>
    <sheet name="Edu+Exp Calculator (6)" sheetId="17" r:id="rId9"/>
    <sheet name="Edu+Exp Calculator (7)" sheetId="18" r:id="rId10"/>
    <sheet name="Edu+Exp Calculator (8)" sheetId="19" r:id="rId11"/>
    <sheet name="Edu+Exp Calculator (9)" sheetId="20" r:id="rId12"/>
    <sheet name="Edu+Exp Calculator (10)" sheetId="21" r:id="rId13"/>
    <sheet name="Edu+Exp Calculator (11)" sheetId="22" r:id="rId14"/>
    <sheet name="Edu+Exp Calculator (12)" sheetId="23" r:id="rId15"/>
    <sheet name="Edu+Exp Calculator (13)" sheetId="24" r:id="rId16"/>
    <sheet name="Edu+Exp Calculator (14)" sheetId="25" r:id="rId17"/>
    <sheet name="Edu+Exp Calculator (15)" sheetId="26" r:id="rId18"/>
    <sheet name="Edu+Exp Calculator (16)" sheetId="27" r:id="rId19"/>
    <sheet name="Edu+Exp Calculator (17)" sheetId="28" r:id="rId20"/>
    <sheet name="Edu+Exp Calculator (18)" sheetId="29" r:id="rId21"/>
    <sheet name="Edu+Exp Calculator (19)" sheetId="30" r:id="rId22"/>
    <sheet name="Edu+Exp Calculator (20)" sheetId="31" r:id="rId23"/>
    <sheet name="Edu+Exp Calculator (21)" sheetId="32" r:id="rId24"/>
    <sheet name="Edu+Exp Calculator (22)" sheetId="33" r:id="rId25"/>
    <sheet name="Edu+Exp Calculator (23)" sheetId="34" r:id="rId26"/>
    <sheet name="Edu+Exp Calculator (24)" sheetId="35" r:id="rId27"/>
    <sheet name="Edu+Exp Calculator (25)" sheetId="36" r:id="rId28"/>
    <sheet name="Edu+Exp Calculator (26)" sheetId="37" r:id="rId29"/>
    <sheet name="Edu+Exp Calculator (27)" sheetId="38" r:id="rId30"/>
    <sheet name="Edu+Exp Calculator (28)" sheetId="39" r:id="rId31"/>
    <sheet name="Edu+Exp Calculator (29)" sheetId="40" r:id="rId32"/>
    <sheet name="Edu+Exp Calculator (30)" sheetId="41" r:id="rId33"/>
    <sheet name="Edu+Exp Calculator (31)" sheetId="42" r:id="rId34"/>
    <sheet name="Edu+Exp Calculator (32)" sheetId="43" r:id="rId35"/>
    <sheet name="Edu+Exp Calculator (33)" sheetId="44" r:id="rId36"/>
    <sheet name="Edu+Exp Calculator (34)" sheetId="45" r:id="rId37"/>
    <sheet name="Edu+Exp Calculator (35)" sheetId="46" r:id="rId38"/>
    <sheet name="Edu+Exp Calculator (36)" sheetId="47" r:id="rId39"/>
    <sheet name="Edu+Exp Calculator (37)" sheetId="48" r:id="rId40"/>
    <sheet name="Edu+Exp Calculator (38)" sheetId="49" r:id="rId41"/>
    <sheet name="Edu+Exp Calculator (39)" sheetId="50" r:id="rId42"/>
    <sheet name="Edu+Exp Calculator (40)" sheetId="51" r:id="rId43"/>
    <sheet name="Edu+Exp Calculator (41)" sheetId="52" r:id="rId44"/>
    <sheet name="Edu+Exp Calculator (42)" sheetId="53" r:id="rId45"/>
    <sheet name="Edu+Exp Calculator (43)" sheetId="54" r:id="rId46"/>
    <sheet name="Edu+Exp Calculator (44)" sheetId="55" r:id="rId47"/>
    <sheet name="Edu+Exp Calculator (45)" sheetId="56" r:id="rId48"/>
    <sheet name="Edu+Exp Calculator (46)" sheetId="57" r:id="rId49"/>
    <sheet name="Edu+Exp Calculator (47)" sheetId="58" r:id="rId50"/>
    <sheet name="Edu+Exp Calculator (48)" sheetId="59" r:id="rId51"/>
    <sheet name="Edu+Exp Calculator (49)" sheetId="60" r:id="rId52"/>
    <sheet name="Edu+Exp Calculator (50)" sheetId="61" r:id="rId53"/>
    <sheet name="Education List" sheetId="2" state="hidden" r:id="rId54"/>
    <sheet name="Edu Relevancy" sheetId="3" state="hidden" r:id="rId55"/>
    <sheet name="Exp Relevancy" sheetId="4" state="hidden" r:id="rId56"/>
    <sheet name="ClassificationT" sheetId="12" state="hidden" r:id="rId57"/>
  </sheets>
  <definedNames>
    <definedName name="_xlnm._FilterDatabase" localSheetId="0" hidden="1">Mastersheet!$A$1:$H$52</definedName>
    <definedName name="End_Date" localSheetId="3">'Edu+Exp Calculator (1)'!$F$17:$F$37</definedName>
    <definedName name="End_Date" localSheetId="12">'Edu+Exp Calculator (10)'!$F$17:$F$37</definedName>
    <definedName name="End_Date" localSheetId="13">'Edu+Exp Calculator (11)'!$F$17:$F$37</definedName>
    <definedName name="End_Date" localSheetId="14">'Edu+Exp Calculator (12)'!$F$17:$F$37</definedName>
    <definedName name="End_Date" localSheetId="15">'Edu+Exp Calculator (13)'!$F$17:$F$37</definedName>
    <definedName name="End_Date" localSheetId="16">'Edu+Exp Calculator (14)'!$F$17:$F$37</definedName>
    <definedName name="End_Date" localSheetId="17">'Edu+Exp Calculator (15)'!$F$17:$F$37</definedName>
    <definedName name="End_Date" localSheetId="18">'Edu+Exp Calculator (16)'!$F$17:$F$37</definedName>
    <definedName name="End_Date" localSheetId="19">'Edu+Exp Calculator (17)'!$F$17:$F$37</definedName>
    <definedName name="End_Date" localSheetId="20">'Edu+Exp Calculator (18)'!$F$17:$F$37</definedName>
    <definedName name="End_Date" localSheetId="21">'Edu+Exp Calculator (19)'!$F$17:$F$37</definedName>
    <definedName name="End_Date" localSheetId="4">'Edu+Exp Calculator (2)'!$F$17:$F$37</definedName>
    <definedName name="End_Date" localSheetId="22">'Edu+Exp Calculator (20)'!$F$17:$F$37</definedName>
    <definedName name="End_Date" localSheetId="23">'Edu+Exp Calculator (21)'!$F$17:$F$37</definedName>
    <definedName name="End_Date" localSheetId="24">'Edu+Exp Calculator (22)'!$F$17:$F$37</definedName>
    <definedName name="End_Date" localSheetId="25">'Edu+Exp Calculator (23)'!$F$17:$F$37</definedName>
    <definedName name="End_Date" localSheetId="26">'Edu+Exp Calculator (24)'!$F$17:$F$37</definedName>
    <definedName name="End_Date" localSheetId="27">'Edu+Exp Calculator (25)'!$F$17:$F$37</definedName>
    <definedName name="End_Date" localSheetId="28">'Edu+Exp Calculator (26)'!$F$17:$F$37</definedName>
    <definedName name="End_Date" localSheetId="29">'Edu+Exp Calculator (27)'!$F$17:$F$37</definedName>
    <definedName name="End_Date" localSheetId="30">'Edu+Exp Calculator (28)'!$F$17:$F$37</definedName>
    <definedName name="End_Date" localSheetId="31">'Edu+Exp Calculator (29)'!$F$17:$F$37</definedName>
    <definedName name="End_Date" localSheetId="5">'Edu+Exp Calculator (3)'!$F$17:$F$37</definedName>
    <definedName name="End_Date" localSheetId="32">'Edu+Exp Calculator (30)'!$F$17:$F$37</definedName>
    <definedName name="End_Date" localSheetId="33">'Edu+Exp Calculator (31)'!$F$17:$F$37</definedName>
    <definedName name="End_Date" localSheetId="34">'Edu+Exp Calculator (32)'!$F$17:$F$37</definedName>
    <definedName name="End_Date" localSheetId="35">'Edu+Exp Calculator (33)'!$F$17:$F$37</definedName>
    <definedName name="End_Date" localSheetId="36">'Edu+Exp Calculator (34)'!$F$17:$F$37</definedName>
    <definedName name="End_Date" localSheetId="37">'Edu+Exp Calculator (35)'!$F$17:$F$37</definedName>
    <definedName name="End_Date" localSheetId="38">'Edu+Exp Calculator (36)'!$F$17:$F$37</definedName>
    <definedName name="End_Date" localSheetId="39">'Edu+Exp Calculator (37)'!$F$17:$F$37</definedName>
    <definedName name="End_Date" localSheetId="40">'Edu+Exp Calculator (38)'!$F$17:$F$37</definedName>
    <definedName name="End_Date" localSheetId="41">'Edu+Exp Calculator (39)'!$F$17:$F$37</definedName>
    <definedName name="End_Date" localSheetId="6">'Edu+Exp Calculator (4)'!$F$17:$F$37</definedName>
    <definedName name="End_Date" localSheetId="42">'Edu+Exp Calculator (40)'!$F$17:$F$37</definedName>
    <definedName name="End_Date" localSheetId="43">'Edu+Exp Calculator (41)'!$F$17:$F$37</definedName>
    <definedName name="End_Date" localSheetId="44">'Edu+Exp Calculator (42)'!$F$17:$F$37</definedName>
    <definedName name="End_Date" localSheetId="45">'Edu+Exp Calculator (43)'!$F$17:$F$37</definedName>
    <definedName name="End_Date" localSheetId="46">'Edu+Exp Calculator (44)'!$F$17:$F$37</definedName>
    <definedName name="End_Date" localSheetId="47">'Edu+Exp Calculator (45)'!$F$17:$F$37</definedName>
    <definedName name="End_Date" localSheetId="48">'Edu+Exp Calculator (46)'!$F$17:$F$37</definedName>
    <definedName name="End_Date" localSheetId="49">'Edu+Exp Calculator (47)'!$F$17:$F$37</definedName>
    <definedName name="End_Date" localSheetId="50">'Edu+Exp Calculator (48)'!$F$17:$F$37</definedName>
    <definedName name="End_Date" localSheetId="51">'Edu+Exp Calculator (49)'!$F$17:$F$37</definedName>
    <definedName name="End_Date" localSheetId="7">'Edu+Exp Calculator (5)'!$F$17:$F$37</definedName>
    <definedName name="End_Date" localSheetId="52">'Edu+Exp Calculator (50)'!$F$17:$F$37</definedName>
    <definedName name="End_Date" localSheetId="8">'Edu+Exp Calculator (6)'!$F$17:$F$37</definedName>
    <definedName name="End_Date" localSheetId="9">'Edu+Exp Calculator (7)'!$F$17:$F$37</definedName>
    <definedName name="End_Date" localSheetId="10">'Edu+Exp Calculator (8)'!$F$17:$F$37</definedName>
    <definedName name="End_Date" localSheetId="11">'Edu+Exp Calculator (9)'!$F$17:$F$37</definedName>
    <definedName name="End_Date">'Edu+Exp Calculator M'!$F$17:$F$37</definedName>
    <definedName name="ExternalData_2" localSheetId="56" hidden="1">ClassificationT!$A$1:$T$1097</definedName>
    <definedName name="Start_Date" localSheetId="3">'Edu+Exp Calculator (1)'!$E$17:$E$37</definedName>
    <definedName name="Start_Date" localSheetId="12">'Edu+Exp Calculator (10)'!$E$17:$E$37</definedName>
    <definedName name="Start_Date" localSheetId="13">'Edu+Exp Calculator (11)'!$E$17:$E$37</definedName>
    <definedName name="Start_Date" localSheetId="14">'Edu+Exp Calculator (12)'!$E$17:$E$37</definedName>
    <definedName name="Start_Date" localSheetId="15">'Edu+Exp Calculator (13)'!$E$17:$E$37</definedName>
    <definedName name="Start_Date" localSheetId="16">'Edu+Exp Calculator (14)'!$E$17:$E$37</definedName>
    <definedName name="Start_Date" localSheetId="17">'Edu+Exp Calculator (15)'!$E$17:$E$37</definedName>
    <definedName name="Start_Date" localSheetId="18">'Edu+Exp Calculator (16)'!$E$17:$E$37</definedName>
    <definedName name="Start_Date" localSheetId="19">'Edu+Exp Calculator (17)'!$E$17:$E$37</definedName>
    <definedName name="Start_Date" localSheetId="20">'Edu+Exp Calculator (18)'!$E$17:$E$37</definedName>
    <definedName name="Start_Date" localSheetId="21">'Edu+Exp Calculator (19)'!$E$17:$E$37</definedName>
    <definedName name="Start_Date" localSheetId="4">'Edu+Exp Calculator (2)'!$E$17:$E$37</definedName>
    <definedName name="Start_Date" localSheetId="22">'Edu+Exp Calculator (20)'!$E$17:$E$37</definedName>
    <definedName name="Start_Date" localSheetId="23">'Edu+Exp Calculator (21)'!$E$17:$E$37</definedName>
    <definedName name="Start_Date" localSheetId="24">'Edu+Exp Calculator (22)'!$E$17:$E$37</definedName>
    <definedName name="Start_Date" localSheetId="25">'Edu+Exp Calculator (23)'!$E$17:$E$37</definedName>
    <definedName name="Start_Date" localSheetId="26">'Edu+Exp Calculator (24)'!$E$17:$E$37</definedName>
    <definedName name="Start_Date" localSheetId="27">'Edu+Exp Calculator (25)'!$E$17:$E$37</definedName>
    <definedName name="Start_Date" localSheetId="28">'Edu+Exp Calculator (26)'!$E$17:$E$37</definedName>
    <definedName name="Start_Date" localSheetId="29">'Edu+Exp Calculator (27)'!$E$17:$E$37</definedName>
    <definedName name="Start_Date" localSheetId="30">'Edu+Exp Calculator (28)'!$E$17:$E$37</definedName>
    <definedName name="Start_Date" localSheetId="31">'Edu+Exp Calculator (29)'!$E$17:$E$37</definedName>
    <definedName name="Start_Date" localSheetId="5">'Edu+Exp Calculator (3)'!$E$17:$E$37</definedName>
    <definedName name="Start_Date" localSheetId="32">'Edu+Exp Calculator (30)'!$E$17:$E$37</definedName>
    <definedName name="Start_Date" localSheetId="33">'Edu+Exp Calculator (31)'!$E$17:$E$37</definedName>
    <definedName name="Start_Date" localSheetId="34">'Edu+Exp Calculator (32)'!$E$17:$E$37</definedName>
    <definedName name="Start_Date" localSheetId="35">'Edu+Exp Calculator (33)'!$E$17:$E$37</definedName>
    <definedName name="Start_Date" localSheetId="36">'Edu+Exp Calculator (34)'!$E$17:$E$37</definedName>
    <definedName name="Start_Date" localSheetId="37">'Edu+Exp Calculator (35)'!$E$17:$E$37</definedName>
    <definedName name="Start_Date" localSheetId="38">'Edu+Exp Calculator (36)'!$E$17:$E$37</definedName>
    <definedName name="Start_Date" localSheetId="39">'Edu+Exp Calculator (37)'!$E$17:$E$37</definedName>
    <definedName name="Start_Date" localSheetId="40">'Edu+Exp Calculator (38)'!$E$17:$E$37</definedName>
    <definedName name="Start_Date" localSheetId="41">'Edu+Exp Calculator (39)'!$E$17:$E$37</definedName>
    <definedName name="Start_Date" localSheetId="6">'Edu+Exp Calculator (4)'!$E$17:$E$37</definedName>
    <definedName name="Start_Date" localSheetId="42">'Edu+Exp Calculator (40)'!$E$17:$E$37</definedName>
    <definedName name="Start_Date" localSheetId="43">'Edu+Exp Calculator (41)'!$E$17:$E$37</definedName>
    <definedName name="Start_Date" localSheetId="44">'Edu+Exp Calculator (42)'!$E$17:$E$37</definedName>
    <definedName name="Start_Date" localSheetId="45">'Edu+Exp Calculator (43)'!$E$17:$E$37</definedName>
    <definedName name="Start_Date" localSheetId="46">'Edu+Exp Calculator (44)'!$E$17:$E$37</definedName>
    <definedName name="Start_Date" localSheetId="47">'Edu+Exp Calculator (45)'!$E$17:$E$37</definedName>
    <definedName name="Start_Date" localSheetId="48">'Edu+Exp Calculator (46)'!$E$17:$E$37</definedName>
    <definedName name="Start_Date" localSheetId="49">'Edu+Exp Calculator (47)'!$E$17:$E$37</definedName>
    <definedName name="Start_Date" localSheetId="50">'Edu+Exp Calculator (48)'!$E$17:$E$37</definedName>
    <definedName name="Start_Date" localSheetId="51">'Edu+Exp Calculator (49)'!$E$17:$E$37</definedName>
    <definedName name="Start_Date" localSheetId="7">'Edu+Exp Calculator (5)'!$E$17:$E$37</definedName>
    <definedName name="Start_Date" localSheetId="52">'Edu+Exp Calculator (50)'!$E$17:$E$37</definedName>
    <definedName name="Start_Date" localSheetId="8">'Edu+Exp Calculator (6)'!$E$17:$E$37</definedName>
    <definedName name="Start_Date" localSheetId="9">'Edu+Exp Calculator (7)'!$E$17:$E$37</definedName>
    <definedName name="Start_Date" localSheetId="10">'Edu+Exp Calculator (8)'!$E$17:$E$37</definedName>
    <definedName name="Start_Date" localSheetId="11">'Edu+Exp Calculator (9)'!$E$17:$E$37</definedName>
    <definedName name="Start_Date">'Edu+Exp Calculator M'!$E$17:$E$37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9" i="9" l="1"/>
  <c r="H329" i="9" s="1"/>
  <c r="B345" i="9"/>
  <c r="G345" i="9" s="1"/>
  <c r="D345" i="9"/>
  <c r="C329" i="9"/>
  <c r="G329" i="9" l="1"/>
  <c r="H345" i="9"/>
  <c r="C345" i="9"/>
  <c r="E345" i="9"/>
  <c r="F345" i="9"/>
  <c r="E329" i="9"/>
  <c r="F329" i="9"/>
  <c r="D329" i="9"/>
  <c r="B845" i="9"/>
  <c r="G845" i="9" s="1"/>
  <c r="E845" i="9"/>
  <c r="C845" i="9"/>
  <c r="D845" i="9"/>
  <c r="B305" i="9"/>
  <c r="B562" i="9"/>
  <c r="D562" i="9"/>
  <c r="G562" i="9"/>
  <c r="H562" i="9"/>
  <c r="C305" i="9"/>
  <c r="B283" i="9"/>
  <c r="H283" i="9" s="1"/>
  <c r="C283" i="9"/>
  <c r="B282" i="9"/>
  <c r="G282" i="9" s="1"/>
  <c r="E282" i="9"/>
  <c r="D282" i="9"/>
  <c r="B281" i="9"/>
  <c r="G281" i="9" s="1"/>
  <c r="D281" i="9"/>
  <c r="C281" i="9"/>
  <c r="H845" i="9" l="1"/>
  <c r="F845" i="9"/>
  <c r="C562" i="9"/>
  <c r="F562" i="9"/>
  <c r="E562" i="9"/>
  <c r="F305" i="9"/>
  <c r="E305" i="9"/>
  <c r="D305" i="9"/>
  <c r="G283" i="9"/>
  <c r="F283" i="9"/>
  <c r="E283" i="9"/>
  <c r="D283" i="9"/>
  <c r="H282" i="9"/>
  <c r="C282" i="9"/>
  <c r="F282" i="9"/>
  <c r="H281" i="9"/>
  <c r="F281" i="9"/>
  <c r="E281" i="9"/>
  <c r="B657" i="9"/>
  <c r="G657" i="9" s="1"/>
  <c r="E657" i="9"/>
  <c r="C657" i="9"/>
  <c r="D657" i="9"/>
  <c r="H657" i="9" l="1"/>
  <c r="F657" i="9"/>
  <c r="B837" i="9"/>
  <c r="H837" i="9" s="1"/>
  <c r="B56" i="9"/>
  <c r="E837" i="9"/>
  <c r="G837" i="9" l="1"/>
  <c r="D837" i="9"/>
  <c r="C837" i="9"/>
  <c r="F837" i="9"/>
  <c r="B319" i="9"/>
  <c r="C319" i="9"/>
  <c r="D319" i="9"/>
  <c r="E319" i="9"/>
  <c r="F319" i="9"/>
  <c r="B428" i="9" l="1"/>
  <c r="G428" i="9" s="1"/>
  <c r="B640" i="9"/>
  <c r="H640" i="9" s="1"/>
  <c r="H319" i="9"/>
  <c r="C640" i="9"/>
  <c r="D640" i="9"/>
  <c r="E640" i="9"/>
  <c r="F640" i="9"/>
  <c r="C428" i="9"/>
  <c r="G640" i="9" l="1"/>
  <c r="H428" i="9"/>
  <c r="G319" i="9"/>
  <c r="F428" i="9"/>
  <c r="E428" i="9"/>
  <c r="D428" i="9"/>
  <c r="B264" i="9" l="1"/>
  <c r="H264" i="9" s="1"/>
  <c r="E264" i="9"/>
  <c r="C264" i="9"/>
  <c r="D264" i="9"/>
  <c r="G264" i="9" l="1"/>
  <c r="F264" i="9"/>
  <c r="B496" i="9"/>
  <c r="G496" i="9" s="1"/>
  <c r="F496" i="9"/>
  <c r="C496" i="9"/>
  <c r="D496" i="9"/>
  <c r="E496" i="9"/>
  <c r="H496" i="9" l="1"/>
  <c r="B1022" i="9"/>
  <c r="G1022" i="9" s="1"/>
  <c r="D1022" i="9"/>
  <c r="H1022" i="9" l="1"/>
  <c r="C1022" i="9"/>
  <c r="F1022" i="9"/>
  <c r="E1022" i="9"/>
  <c r="B723" i="9"/>
  <c r="G723" i="9" s="1"/>
  <c r="C723" i="9"/>
  <c r="H723" i="9" l="1"/>
  <c r="F723" i="9"/>
  <c r="E723" i="9"/>
  <c r="D723" i="9"/>
  <c r="L1" i="58"/>
  <c r="L1" i="61"/>
  <c r="K40" i="1"/>
  <c r="G4" i="62" l="1"/>
  <c r="K40" i="61" l="1"/>
  <c r="K40" i="60"/>
  <c r="K40" i="59"/>
  <c r="K40" i="58"/>
  <c r="K40" i="57"/>
  <c r="K40" i="56"/>
  <c r="K40" i="55"/>
  <c r="K40" i="54"/>
  <c r="K40" i="53"/>
  <c r="K40" i="52"/>
  <c r="K40" i="51"/>
  <c r="K40" i="50"/>
  <c r="K40" i="49"/>
  <c r="K40" i="48"/>
  <c r="K40" i="47"/>
  <c r="K40" i="46"/>
  <c r="K40" i="45"/>
  <c r="K40" i="44"/>
  <c r="K40" i="43"/>
  <c r="K40" i="42"/>
  <c r="K40" i="41"/>
  <c r="K40" i="40"/>
  <c r="K40" i="39"/>
  <c r="K40" i="38"/>
  <c r="K40" i="37"/>
  <c r="K40" i="36"/>
  <c r="K40" i="35"/>
  <c r="K40" i="34"/>
  <c r="K40" i="33"/>
  <c r="K40" i="32"/>
  <c r="K40" i="31"/>
  <c r="K40" i="30"/>
  <c r="K40" i="29"/>
  <c r="K40" i="28"/>
  <c r="K40" i="27"/>
  <c r="K40" i="26"/>
  <c r="K40" i="25"/>
  <c r="K40" i="24"/>
  <c r="K40" i="23"/>
  <c r="K40" i="22"/>
  <c r="K40" i="21"/>
  <c r="K40" i="20"/>
  <c r="K40" i="19"/>
  <c r="K40" i="18"/>
  <c r="K40" i="17"/>
  <c r="K40" i="16"/>
  <c r="K40" i="15"/>
  <c r="K40" i="64"/>
  <c r="K40" i="14"/>
  <c r="K40" i="13"/>
  <c r="H3" i="62"/>
  <c r="D3" i="62"/>
  <c r="G3" i="62"/>
  <c r="G2" i="62"/>
  <c r="H2" i="62"/>
  <c r="I37" i="64" a="1"/>
  <c r="I37" i="64" s="1"/>
  <c r="H37" i="64" s="1" a="1"/>
  <c r="H37" i="64" s="1"/>
  <c r="G37" i="64"/>
  <c r="J37" i="64" s="1"/>
  <c r="I36" i="64" a="1"/>
  <c r="I36" i="64" s="1"/>
  <c r="H36" i="64" s="1" a="1"/>
  <c r="H36" i="64" s="1"/>
  <c r="G36" i="64"/>
  <c r="J36" i="64" s="1"/>
  <c r="J35" i="64"/>
  <c r="I35" i="64" a="1"/>
  <c r="I35" i="64" s="1"/>
  <c r="H35" i="64" s="1" a="1"/>
  <c r="H35" i="64" s="1"/>
  <c r="G35" i="64"/>
  <c r="J34" i="64"/>
  <c r="I34" i="64" a="1"/>
  <c r="I34" i="64" s="1"/>
  <c r="H34" i="64" s="1" a="1"/>
  <c r="H34" i="64" s="1"/>
  <c r="G34" i="64"/>
  <c r="J33" i="64"/>
  <c r="I33" i="64" a="1"/>
  <c r="I33" i="64" s="1"/>
  <c r="H33" i="64" s="1" a="1"/>
  <c r="H33" i="64" s="1"/>
  <c r="G33" i="64"/>
  <c r="J32" i="64"/>
  <c r="I32" i="64" a="1"/>
  <c r="I32" i="64" s="1"/>
  <c r="H32" i="64" s="1" a="1"/>
  <c r="H32" i="64" s="1"/>
  <c r="G32" i="64"/>
  <c r="J31" i="64"/>
  <c r="I31" i="64" a="1"/>
  <c r="I31" i="64" s="1"/>
  <c r="H31" i="64" s="1" a="1"/>
  <c r="H31" i="64" s="1"/>
  <c r="G31" i="64"/>
  <c r="J30" i="64"/>
  <c r="I30" i="64" a="1"/>
  <c r="I30" i="64" s="1"/>
  <c r="H30" i="64" s="1" a="1"/>
  <c r="H30" i="64" s="1"/>
  <c r="G30" i="64"/>
  <c r="J29" i="64"/>
  <c r="I29" i="64" a="1"/>
  <c r="I29" i="64" s="1"/>
  <c r="H29" i="64" s="1" a="1"/>
  <c r="H29" i="64" s="1"/>
  <c r="G29" i="64"/>
  <c r="J28" i="64"/>
  <c r="I28" i="64" a="1"/>
  <c r="I28" i="64" s="1"/>
  <c r="H28" i="64" s="1" a="1"/>
  <c r="H28" i="64" s="1"/>
  <c r="G28" i="64"/>
  <c r="J27" i="64"/>
  <c r="I27" i="64" a="1"/>
  <c r="I27" i="64" s="1"/>
  <c r="H27" i="64" s="1" a="1"/>
  <c r="H27" i="64" s="1"/>
  <c r="G27" i="64"/>
  <c r="J26" i="64"/>
  <c r="I26" i="64" a="1"/>
  <c r="I26" i="64" s="1"/>
  <c r="H26" i="64" s="1" a="1"/>
  <c r="H26" i="64" s="1"/>
  <c r="G26" i="64"/>
  <c r="J25" i="64"/>
  <c r="I25" i="64" a="1"/>
  <c r="I25" i="64" s="1"/>
  <c r="H25" i="64" s="1" a="1"/>
  <c r="H25" i="64" s="1"/>
  <c r="G25" i="64"/>
  <c r="J24" i="64"/>
  <c r="I24" i="64" a="1"/>
  <c r="I24" i="64" s="1"/>
  <c r="H24" i="64" s="1" a="1"/>
  <c r="H24" i="64" s="1"/>
  <c r="G24" i="64"/>
  <c r="J23" i="64"/>
  <c r="I23" i="64" a="1"/>
  <c r="I23" i="64" s="1"/>
  <c r="H23" i="64" s="1" a="1"/>
  <c r="H23" i="64" s="1"/>
  <c r="G23" i="64"/>
  <c r="J22" i="64"/>
  <c r="I22" i="64" a="1"/>
  <c r="I22" i="64" s="1"/>
  <c r="H22" i="64" s="1" a="1"/>
  <c r="H22" i="64" s="1"/>
  <c r="G22" i="64"/>
  <c r="J21" i="64"/>
  <c r="I21" i="64" a="1"/>
  <c r="I21" i="64" s="1"/>
  <c r="H21" i="64" s="1" a="1"/>
  <c r="H21" i="64" s="1"/>
  <c r="G21" i="64"/>
  <c r="I20" i="64" a="1"/>
  <c r="I20" i="64" s="1"/>
  <c r="H20" i="64" s="1" a="1"/>
  <c r="H20" i="64" s="1"/>
  <c r="G20" i="64"/>
  <c r="J20" i="64" s="1"/>
  <c r="I19" i="64" a="1"/>
  <c r="I19" i="64" s="1"/>
  <c r="H19" i="64" s="1" a="1"/>
  <c r="H19" i="64" s="1"/>
  <c r="G19" i="64"/>
  <c r="J19" i="64" s="1"/>
  <c r="I18" i="64" a="1"/>
  <c r="I18" i="64" s="1"/>
  <c r="H18" i="64" s="1" a="1"/>
  <c r="H18" i="64" s="1"/>
  <c r="G18" i="64"/>
  <c r="J18" i="64" s="1"/>
  <c r="B15" i="64"/>
  <c r="B14" i="64"/>
  <c r="B13" i="64"/>
  <c r="B12" i="64"/>
  <c r="B11" i="64"/>
  <c r="B10" i="64"/>
  <c r="C40" i="64" s="1"/>
  <c r="F7" i="64"/>
  <c r="B7" i="64"/>
  <c r="F6" i="64"/>
  <c r="F5" i="64"/>
  <c r="L1" i="64"/>
  <c r="C41" i="64" l="1"/>
  <c r="C42" i="64" s="1"/>
  <c r="G52" i="62"/>
  <c r="G51" i="62"/>
  <c r="G50" i="62"/>
  <c r="G49" i="62"/>
  <c r="G48" i="62"/>
  <c r="G47" i="62"/>
  <c r="G46" i="62"/>
  <c r="G45" i="62"/>
  <c r="G44" i="62"/>
  <c r="G43" i="62"/>
  <c r="G42" i="62"/>
  <c r="G41" i="62"/>
  <c r="G40" i="62"/>
  <c r="G39" i="62"/>
  <c r="G38" i="62"/>
  <c r="G37" i="62"/>
  <c r="G36" i="62"/>
  <c r="G35" i="62"/>
  <c r="G34" i="62"/>
  <c r="G33" i="62"/>
  <c r="G32" i="62"/>
  <c r="G31" i="62"/>
  <c r="G30" i="62"/>
  <c r="G29" i="62"/>
  <c r="G28" i="62"/>
  <c r="G27" i="62"/>
  <c r="G26" i="62"/>
  <c r="G25" i="62"/>
  <c r="G24" i="62"/>
  <c r="G23" i="62"/>
  <c r="G22" i="62"/>
  <c r="G21" i="62"/>
  <c r="G20" i="62"/>
  <c r="G19" i="62"/>
  <c r="G18" i="62"/>
  <c r="G17" i="62"/>
  <c r="G16" i="62"/>
  <c r="G15" i="62"/>
  <c r="G14" i="62"/>
  <c r="G13" i="62"/>
  <c r="G12" i="62"/>
  <c r="G11" i="62"/>
  <c r="G10" i="62"/>
  <c r="G9" i="62"/>
  <c r="G8" i="62"/>
  <c r="G7" i="62"/>
  <c r="G6" i="62"/>
  <c r="G5" i="62"/>
  <c r="D33" i="62"/>
  <c r="D32" i="62"/>
  <c r="D31" i="62"/>
  <c r="D52" i="62" l="1"/>
  <c r="D2" i="62"/>
  <c r="D51" i="62"/>
  <c r="D50" i="62"/>
  <c r="D49" i="62"/>
  <c r="D48" i="62"/>
  <c r="D47" i="62"/>
  <c r="D46" i="62"/>
  <c r="D45" i="62"/>
  <c r="D44" i="62"/>
  <c r="D43" i="62"/>
  <c r="D42" i="62"/>
  <c r="D41" i="62"/>
  <c r="D40" i="62"/>
  <c r="D39" i="62"/>
  <c r="D38" i="62"/>
  <c r="D37" i="62"/>
  <c r="D36" i="62"/>
  <c r="D35" i="62"/>
  <c r="D34" i="62"/>
  <c r="D30" i="62"/>
  <c r="D29" i="62"/>
  <c r="D28" i="62"/>
  <c r="D27" i="62"/>
  <c r="D26" i="62"/>
  <c r="D25" i="62"/>
  <c r="D24" i="62"/>
  <c r="D23" i="62"/>
  <c r="D22" i="62"/>
  <c r="D21" i="62"/>
  <c r="D20" i="62"/>
  <c r="D19" i="62"/>
  <c r="D18" i="62"/>
  <c r="D17" i="62"/>
  <c r="D16" i="62"/>
  <c r="D15" i="62"/>
  <c r="D14" i="62"/>
  <c r="D13" i="62"/>
  <c r="D12" i="62"/>
  <c r="D11" i="62"/>
  <c r="D10" i="62"/>
  <c r="D9" i="62"/>
  <c r="D8" i="62"/>
  <c r="D7" i="62"/>
  <c r="D6" i="62"/>
  <c r="D5" i="62"/>
  <c r="D4" i="62"/>
  <c r="L1" i="60" l="1"/>
  <c r="L1" i="59"/>
  <c r="L1" i="57"/>
  <c r="L1" i="56"/>
  <c r="L1" i="55"/>
  <c r="L1" i="54"/>
  <c r="L1" i="53"/>
  <c r="L1" i="52"/>
  <c r="L1" i="51"/>
  <c r="L1" i="50"/>
  <c r="L1" i="49"/>
  <c r="L1" i="48"/>
  <c r="L1" i="47"/>
  <c r="L1" i="46"/>
  <c r="L1" i="45"/>
  <c r="L1" i="44"/>
  <c r="L1" i="43"/>
  <c r="L1" i="42"/>
  <c r="L1" i="41"/>
  <c r="L1" i="40"/>
  <c r="L1" i="39"/>
  <c r="L1" i="38"/>
  <c r="L1" i="37"/>
  <c r="L1" i="36"/>
  <c r="L1" i="35"/>
  <c r="L1" i="34"/>
  <c r="L1" i="33"/>
  <c r="L1" i="32"/>
  <c r="L1" i="31"/>
  <c r="L1" i="30"/>
  <c r="L1" i="29"/>
  <c r="L1" i="28"/>
  <c r="L1" i="27"/>
  <c r="L1" i="26"/>
  <c r="L1" i="25"/>
  <c r="L1" i="19"/>
  <c r="L1" i="24"/>
  <c r="L1" i="23"/>
  <c r="L1" i="22"/>
  <c r="L1" i="21"/>
  <c r="L1" i="20"/>
  <c r="L1" i="18"/>
  <c r="L1" i="17"/>
  <c r="L1" i="16"/>
  <c r="L1" i="15"/>
  <c r="L1" i="14"/>
  <c r="L1" i="13"/>
  <c r="L1" i="1"/>
  <c r="H5" i="62"/>
  <c r="H6" i="62"/>
  <c r="H7" i="62"/>
  <c r="H8" i="62"/>
  <c r="H9" i="62"/>
  <c r="H10" i="62"/>
  <c r="H11" i="62"/>
  <c r="H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0" i="62"/>
  <c r="H41" i="62"/>
  <c r="H42" i="62"/>
  <c r="H43" i="62"/>
  <c r="H44" i="62"/>
  <c r="H45" i="62"/>
  <c r="H46" i="62"/>
  <c r="H47" i="62"/>
  <c r="H48" i="62"/>
  <c r="H49" i="62"/>
  <c r="H50" i="62"/>
  <c r="H51" i="62"/>
  <c r="H52" i="62"/>
  <c r="H4" i="62"/>
  <c r="I37" i="61" l="1" a="1"/>
  <c r="I37" i="61" s="1"/>
  <c r="H37" i="61" s="1" a="1"/>
  <c r="H37" i="61" s="1"/>
  <c r="G37" i="61"/>
  <c r="J37" i="61" s="1"/>
  <c r="J36" i="61"/>
  <c r="I36" i="61" a="1"/>
  <c r="I36" i="61" s="1"/>
  <c r="H36" i="61" s="1" a="1"/>
  <c r="H36" i="61" s="1"/>
  <c r="G36" i="61"/>
  <c r="J35" i="61"/>
  <c r="I35" i="61" a="1"/>
  <c r="I35" i="61" s="1"/>
  <c r="H35" i="61" s="1" a="1"/>
  <c r="H35" i="61" s="1"/>
  <c r="G35" i="61"/>
  <c r="J34" i="61"/>
  <c r="I34" i="61" a="1"/>
  <c r="I34" i="61" s="1"/>
  <c r="H34" i="61" s="1" a="1"/>
  <c r="H34" i="61" s="1"/>
  <c r="G34" i="61"/>
  <c r="J33" i="61"/>
  <c r="I33" i="61" a="1"/>
  <c r="I33" i="61" s="1"/>
  <c r="H33" i="61" s="1" a="1"/>
  <c r="H33" i="61" s="1"/>
  <c r="G33" i="61"/>
  <c r="J32" i="61"/>
  <c r="I32" i="61" a="1"/>
  <c r="I32" i="61" s="1"/>
  <c r="H32" i="61" s="1" a="1"/>
  <c r="H32" i="61" s="1"/>
  <c r="G32" i="61"/>
  <c r="J31" i="61"/>
  <c r="I31" i="61" a="1"/>
  <c r="I31" i="61" s="1"/>
  <c r="H31" i="61" s="1" a="1"/>
  <c r="H31" i="61" s="1"/>
  <c r="G31" i="61"/>
  <c r="J30" i="61"/>
  <c r="I30" i="61" a="1"/>
  <c r="I30" i="61" s="1"/>
  <c r="H30" i="61" s="1" a="1"/>
  <c r="H30" i="61" s="1"/>
  <c r="G30" i="61"/>
  <c r="J29" i="61"/>
  <c r="I29" i="61" a="1"/>
  <c r="I29" i="61" s="1"/>
  <c r="H29" i="61" s="1" a="1"/>
  <c r="H29" i="61" s="1"/>
  <c r="G29" i="61"/>
  <c r="J28" i="61"/>
  <c r="I28" i="61" a="1"/>
  <c r="I28" i="61" s="1"/>
  <c r="H28" i="61" s="1" a="1"/>
  <c r="H28" i="61" s="1"/>
  <c r="G28" i="61"/>
  <c r="J27" i="61"/>
  <c r="I27" i="61" a="1"/>
  <c r="I27" i="61" s="1"/>
  <c r="H27" i="61" s="1" a="1"/>
  <c r="H27" i="61" s="1"/>
  <c r="G27" i="61"/>
  <c r="J26" i="61"/>
  <c r="I26" i="61" a="1"/>
  <c r="I26" i="61" s="1"/>
  <c r="H26" i="61" s="1" a="1"/>
  <c r="H26" i="61" s="1"/>
  <c r="G26" i="61"/>
  <c r="J25" i="61"/>
  <c r="I25" i="61" a="1"/>
  <c r="I25" i="61" s="1"/>
  <c r="H25" i="61" s="1" a="1"/>
  <c r="H25" i="61" s="1"/>
  <c r="G25" i="61"/>
  <c r="J24" i="61"/>
  <c r="I24" i="61" a="1"/>
  <c r="I24" i="61" s="1"/>
  <c r="H24" i="61" s="1" a="1"/>
  <c r="H24" i="61" s="1"/>
  <c r="G24" i="61"/>
  <c r="J23" i="61"/>
  <c r="I23" i="61" a="1"/>
  <c r="I23" i="61" s="1"/>
  <c r="H23" i="61" s="1" a="1"/>
  <c r="H23" i="61" s="1"/>
  <c r="G23" i="61"/>
  <c r="J22" i="61"/>
  <c r="I22" i="61" a="1"/>
  <c r="I22" i="61" s="1"/>
  <c r="H22" i="61" s="1" a="1"/>
  <c r="H22" i="61" s="1"/>
  <c r="G22" i="61"/>
  <c r="J21" i="61"/>
  <c r="I21" i="61" a="1"/>
  <c r="I21" i="61" s="1"/>
  <c r="H21" i="61" s="1" a="1"/>
  <c r="H21" i="61" s="1"/>
  <c r="G21" i="61"/>
  <c r="J20" i="61"/>
  <c r="I20" i="61" a="1"/>
  <c r="I20" i="61" s="1"/>
  <c r="H20" i="61" s="1" a="1"/>
  <c r="H20" i="61" s="1"/>
  <c r="G20" i="61"/>
  <c r="J19" i="61"/>
  <c r="I19" i="61" a="1"/>
  <c r="I19" i="61" s="1"/>
  <c r="H19" i="61" s="1" a="1"/>
  <c r="H19" i="61" s="1"/>
  <c r="G19" i="61"/>
  <c r="J18" i="61"/>
  <c r="I18" i="61" a="1"/>
  <c r="I18" i="61" s="1"/>
  <c r="H18" i="61" s="1" a="1"/>
  <c r="H18" i="61" s="1"/>
  <c r="G18" i="61"/>
  <c r="B15" i="61"/>
  <c r="B14" i="61"/>
  <c r="B13" i="61"/>
  <c r="B12" i="61"/>
  <c r="B11" i="61"/>
  <c r="B10" i="61"/>
  <c r="C40" i="61" s="1"/>
  <c r="F7" i="61"/>
  <c r="B7" i="61"/>
  <c r="F6" i="61"/>
  <c r="F5" i="61"/>
  <c r="I37" i="60"/>
  <c r="I37" i="60" a="1"/>
  <c r="H37" i="60" a="1"/>
  <c r="H37" i="60" s="1"/>
  <c r="G37" i="60"/>
  <c r="J37" i="60" s="1"/>
  <c r="I36" i="60"/>
  <c r="H36" i="60" s="1" a="1"/>
  <c r="H36" i="60" s="1"/>
  <c r="I36" i="60" a="1"/>
  <c r="G36" i="60"/>
  <c r="J36" i="60" s="1"/>
  <c r="J35" i="60"/>
  <c r="I35" i="60"/>
  <c r="H35" i="60" s="1" a="1"/>
  <c r="H35" i="60" s="1"/>
  <c r="I35" i="60" a="1"/>
  <c r="G35" i="60"/>
  <c r="I34" i="60" a="1"/>
  <c r="I34" i="60" s="1"/>
  <c r="H34" i="60" s="1" a="1"/>
  <c r="H34" i="60" s="1"/>
  <c r="G34" i="60"/>
  <c r="J34" i="60" s="1"/>
  <c r="I33" i="60"/>
  <c r="I33" i="60" a="1"/>
  <c r="H33" i="60" a="1"/>
  <c r="H33" i="60" s="1"/>
  <c r="G33" i="60"/>
  <c r="J33" i="60" s="1"/>
  <c r="J32" i="60"/>
  <c r="I32" i="60"/>
  <c r="H32" i="60" s="1" a="1"/>
  <c r="H32" i="60" s="1"/>
  <c r="I32" i="60" a="1"/>
  <c r="G32" i="60"/>
  <c r="J31" i="60"/>
  <c r="I31" i="60" a="1"/>
  <c r="I31" i="60" s="1"/>
  <c r="H31" i="60" s="1" a="1"/>
  <c r="H31" i="60" s="1"/>
  <c r="G31" i="60"/>
  <c r="I30" i="60" a="1"/>
  <c r="I30" i="60" s="1"/>
  <c r="H30" i="60" s="1" a="1"/>
  <c r="H30" i="60" s="1"/>
  <c r="G30" i="60"/>
  <c r="J30" i="60" s="1"/>
  <c r="I29" i="60"/>
  <c r="I29" i="60" a="1"/>
  <c r="H29" i="60" a="1"/>
  <c r="H29" i="60" s="1"/>
  <c r="G29" i="60"/>
  <c r="J29" i="60" s="1"/>
  <c r="J28" i="60"/>
  <c r="I28" i="60" a="1"/>
  <c r="I28" i="60" s="1"/>
  <c r="H28" i="60" s="1" a="1"/>
  <c r="H28" i="60" s="1"/>
  <c r="G28" i="60"/>
  <c r="J27" i="60"/>
  <c r="I27" i="60" a="1"/>
  <c r="I27" i="60" s="1"/>
  <c r="H27" i="60" s="1" a="1"/>
  <c r="H27" i="60" s="1"/>
  <c r="G27" i="60"/>
  <c r="J26" i="60"/>
  <c r="I26" i="60" a="1"/>
  <c r="I26" i="60" s="1"/>
  <c r="H26" i="60" s="1" a="1"/>
  <c r="H26" i="60" s="1"/>
  <c r="G26" i="60"/>
  <c r="J25" i="60"/>
  <c r="I25" i="60" a="1"/>
  <c r="I25" i="60" s="1"/>
  <c r="H25" i="60" s="1" a="1"/>
  <c r="H25" i="60" s="1"/>
  <c r="G25" i="60"/>
  <c r="J24" i="60"/>
  <c r="I24" i="60" a="1"/>
  <c r="I24" i="60" s="1"/>
  <c r="H24" i="60" s="1" a="1"/>
  <c r="H24" i="60" s="1"/>
  <c r="G24" i="60"/>
  <c r="J23" i="60"/>
  <c r="I23" i="60" a="1"/>
  <c r="I23" i="60" s="1"/>
  <c r="H23" i="60" s="1" a="1"/>
  <c r="H23" i="60" s="1"/>
  <c r="G23" i="60"/>
  <c r="J22" i="60"/>
  <c r="I22" i="60" a="1"/>
  <c r="I22" i="60" s="1"/>
  <c r="H22" i="60" s="1" a="1"/>
  <c r="H22" i="60" s="1"/>
  <c r="G22" i="60"/>
  <c r="J21" i="60"/>
  <c r="I21" i="60" a="1"/>
  <c r="I21" i="60" s="1"/>
  <c r="H21" i="60" s="1" a="1"/>
  <c r="H21" i="60" s="1"/>
  <c r="G21" i="60"/>
  <c r="J20" i="60"/>
  <c r="I20" i="60" a="1"/>
  <c r="I20" i="60" s="1"/>
  <c r="H20" i="60" s="1" a="1"/>
  <c r="H20" i="60" s="1"/>
  <c r="G20" i="60"/>
  <c r="J19" i="60"/>
  <c r="I19" i="60" a="1"/>
  <c r="I19" i="60" s="1"/>
  <c r="H19" i="60" s="1" a="1"/>
  <c r="H19" i="60" s="1"/>
  <c r="G19" i="60"/>
  <c r="J18" i="60"/>
  <c r="I18" i="60" a="1"/>
  <c r="I18" i="60" s="1"/>
  <c r="H18" i="60" s="1" a="1"/>
  <c r="H18" i="60" s="1"/>
  <c r="G18" i="60"/>
  <c r="B15" i="60"/>
  <c r="B14" i="60"/>
  <c r="B13" i="60"/>
  <c r="B12" i="60"/>
  <c r="B11" i="60"/>
  <c r="B10" i="60"/>
  <c r="C40" i="60" s="1"/>
  <c r="F7" i="60"/>
  <c r="B7" i="60"/>
  <c r="F6" i="60"/>
  <c r="F5" i="60"/>
  <c r="I37" i="59" a="1"/>
  <c r="I37" i="59" s="1"/>
  <c r="H37" i="59" s="1" a="1"/>
  <c r="H37" i="59" s="1"/>
  <c r="G37" i="59"/>
  <c r="J37" i="59" s="1"/>
  <c r="I36" i="59" a="1"/>
  <c r="I36" i="59" s="1"/>
  <c r="H36" i="59" s="1" a="1"/>
  <c r="H36" i="59" s="1"/>
  <c r="G36" i="59"/>
  <c r="J36" i="59" s="1"/>
  <c r="J35" i="59"/>
  <c r="I35" i="59" a="1"/>
  <c r="I35" i="59" s="1"/>
  <c r="H35" i="59" s="1" a="1"/>
  <c r="H35" i="59" s="1"/>
  <c r="G35" i="59"/>
  <c r="J34" i="59"/>
  <c r="I34" i="59" a="1"/>
  <c r="I34" i="59" s="1"/>
  <c r="H34" i="59" s="1" a="1"/>
  <c r="H34" i="59" s="1"/>
  <c r="G34" i="59"/>
  <c r="J33" i="59"/>
  <c r="I33" i="59" a="1"/>
  <c r="I33" i="59" s="1"/>
  <c r="H33" i="59" s="1" a="1"/>
  <c r="H33" i="59" s="1"/>
  <c r="G33" i="59"/>
  <c r="J32" i="59"/>
  <c r="I32" i="59" a="1"/>
  <c r="I32" i="59" s="1"/>
  <c r="H32" i="59" s="1" a="1"/>
  <c r="H32" i="59" s="1"/>
  <c r="G32" i="59"/>
  <c r="J31" i="59"/>
  <c r="I31" i="59" a="1"/>
  <c r="I31" i="59" s="1"/>
  <c r="H31" i="59" s="1" a="1"/>
  <c r="H31" i="59" s="1"/>
  <c r="G31" i="59"/>
  <c r="J30" i="59"/>
  <c r="I30" i="59" a="1"/>
  <c r="I30" i="59" s="1"/>
  <c r="H30" i="59" s="1" a="1"/>
  <c r="H30" i="59" s="1"/>
  <c r="G30" i="59"/>
  <c r="J29" i="59"/>
  <c r="I29" i="59" a="1"/>
  <c r="I29" i="59" s="1"/>
  <c r="H29" i="59" s="1" a="1"/>
  <c r="H29" i="59" s="1"/>
  <c r="G29" i="59"/>
  <c r="J28" i="59"/>
  <c r="I28" i="59" a="1"/>
  <c r="I28" i="59" s="1"/>
  <c r="H28" i="59" s="1" a="1"/>
  <c r="H28" i="59" s="1"/>
  <c r="G28" i="59"/>
  <c r="J27" i="59"/>
  <c r="I27" i="59" a="1"/>
  <c r="I27" i="59" s="1"/>
  <c r="H27" i="59" s="1" a="1"/>
  <c r="H27" i="59" s="1"/>
  <c r="G27" i="59"/>
  <c r="J26" i="59"/>
  <c r="I26" i="59" a="1"/>
  <c r="I26" i="59" s="1"/>
  <c r="H26" i="59" s="1" a="1"/>
  <c r="H26" i="59" s="1"/>
  <c r="G26" i="59"/>
  <c r="J25" i="59"/>
  <c r="I25" i="59" a="1"/>
  <c r="I25" i="59" s="1"/>
  <c r="H25" i="59" s="1" a="1"/>
  <c r="H25" i="59" s="1"/>
  <c r="G25" i="59"/>
  <c r="J24" i="59"/>
  <c r="I24" i="59" a="1"/>
  <c r="I24" i="59" s="1"/>
  <c r="H24" i="59" s="1" a="1"/>
  <c r="H24" i="59" s="1"/>
  <c r="G24" i="59"/>
  <c r="J23" i="59"/>
  <c r="I23" i="59" a="1"/>
  <c r="I23" i="59" s="1"/>
  <c r="H23" i="59" s="1" a="1"/>
  <c r="H23" i="59" s="1"/>
  <c r="G23" i="59"/>
  <c r="J22" i="59"/>
  <c r="I22" i="59" a="1"/>
  <c r="I22" i="59" s="1"/>
  <c r="H22" i="59" s="1" a="1"/>
  <c r="H22" i="59" s="1"/>
  <c r="G22" i="59"/>
  <c r="J21" i="59"/>
  <c r="I21" i="59" a="1"/>
  <c r="I21" i="59" s="1"/>
  <c r="H21" i="59" s="1" a="1"/>
  <c r="H21" i="59" s="1"/>
  <c r="G21" i="59"/>
  <c r="J20" i="59"/>
  <c r="I20" i="59" a="1"/>
  <c r="I20" i="59" s="1"/>
  <c r="H20" i="59" s="1" a="1"/>
  <c r="H20" i="59" s="1"/>
  <c r="G20" i="59"/>
  <c r="J19" i="59"/>
  <c r="I19" i="59" a="1"/>
  <c r="I19" i="59" s="1"/>
  <c r="H19" i="59" s="1" a="1"/>
  <c r="H19" i="59" s="1"/>
  <c r="G19" i="59"/>
  <c r="J18" i="59"/>
  <c r="C41" i="59" s="1"/>
  <c r="I18" i="59" a="1"/>
  <c r="I18" i="59" s="1"/>
  <c r="H18" i="59" s="1" a="1"/>
  <c r="H18" i="59" s="1"/>
  <c r="G18" i="59"/>
  <c r="B15" i="59"/>
  <c r="B14" i="59"/>
  <c r="B13" i="59"/>
  <c r="B12" i="59"/>
  <c r="B11" i="59"/>
  <c r="B10" i="59"/>
  <c r="C40" i="59" s="1"/>
  <c r="F7" i="59"/>
  <c r="B7" i="59"/>
  <c r="F6" i="59"/>
  <c r="F5" i="59"/>
  <c r="I37" i="58" a="1"/>
  <c r="I37" i="58" s="1"/>
  <c r="H37" i="58" s="1" a="1"/>
  <c r="H37" i="58" s="1"/>
  <c r="G37" i="58"/>
  <c r="J37" i="58" s="1"/>
  <c r="I36" i="58"/>
  <c r="I36" i="58" a="1"/>
  <c r="H36" i="58" a="1"/>
  <c r="H36" i="58" s="1"/>
  <c r="G36" i="58"/>
  <c r="J36" i="58" s="1"/>
  <c r="J35" i="58"/>
  <c r="I35" i="58" a="1"/>
  <c r="I35" i="58" s="1"/>
  <c r="H35" i="58" s="1" a="1"/>
  <c r="H35" i="58" s="1"/>
  <c r="G35" i="58"/>
  <c r="J34" i="58"/>
  <c r="I34" i="58" a="1"/>
  <c r="I34" i="58" s="1"/>
  <c r="H34" i="58" s="1" a="1"/>
  <c r="H34" i="58" s="1"/>
  <c r="G34" i="58"/>
  <c r="J33" i="58"/>
  <c r="I33" i="58" a="1"/>
  <c r="I33" i="58" s="1"/>
  <c r="H33" i="58" s="1" a="1"/>
  <c r="H33" i="58" s="1"/>
  <c r="G33" i="58"/>
  <c r="J32" i="58"/>
  <c r="I32" i="58"/>
  <c r="I32" i="58" a="1"/>
  <c r="H32" i="58" a="1"/>
  <c r="H32" i="58" s="1"/>
  <c r="G32" i="58"/>
  <c r="J31" i="58"/>
  <c r="I31" i="58" a="1"/>
  <c r="I31" i="58" s="1"/>
  <c r="H31" i="58" s="1" a="1"/>
  <c r="H31" i="58" s="1"/>
  <c r="G31" i="58"/>
  <c r="J30" i="58"/>
  <c r="I30" i="58" a="1"/>
  <c r="I30" i="58" s="1"/>
  <c r="H30" i="58" s="1" a="1"/>
  <c r="H30" i="58" s="1"/>
  <c r="G30" i="58"/>
  <c r="J29" i="58"/>
  <c r="I29" i="58" a="1"/>
  <c r="I29" i="58" s="1"/>
  <c r="H29" i="58" s="1" a="1"/>
  <c r="H29" i="58" s="1"/>
  <c r="G29" i="58"/>
  <c r="J28" i="58"/>
  <c r="I28" i="58"/>
  <c r="I28" i="58" a="1"/>
  <c r="H28" i="58" a="1"/>
  <c r="H28" i="58" s="1"/>
  <c r="G28" i="58"/>
  <c r="J27" i="58"/>
  <c r="I27" i="58" a="1"/>
  <c r="I27" i="58" s="1"/>
  <c r="H27" i="58" s="1" a="1"/>
  <c r="H27" i="58" s="1"/>
  <c r="G27" i="58"/>
  <c r="J26" i="58"/>
  <c r="I26" i="58" a="1"/>
  <c r="I26" i="58" s="1"/>
  <c r="H26" i="58" s="1" a="1"/>
  <c r="H26" i="58" s="1"/>
  <c r="G26" i="58"/>
  <c r="J25" i="58"/>
  <c r="I25" i="58" a="1"/>
  <c r="I25" i="58" s="1"/>
  <c r="H25" i="58" s="1" a="1"/>
  <c r="H25" i="58" s="1"/>
  <c r="G25" i="58"/>
  <c r="J24" i="58"/>
  <c r="I24" i="58"/>
  <c r="I24" i="58" a="1"/>
  <c r="H24" i="58" a="1"/>
  <c r="H24" i="58" s="1"/>
  <c r="G24" i="58"/>
  <c r="J23" i="58"/>
  <c r="I23" i="58" a="1"/>
  <c r="I23" i="58" s="1"/>
  <c r="H23" i="58" s="1" a="1"/>
  <c r="H23" i="58" s="1"/>
  <c r="G23" i="58"/>
  <c r="J22" i="58"/>
  <c r="I22" i="58" a="1"/>
  <c r="I22" i="58" s="1"/>
  <c r="H22" i="58" s="1" a="1"/>
  <c r="H22" i="58" s="1"/>
  <c r="G22" i="58"/>
  <c r="J21" i="58"/>
  <c r="I21" i="58" a="1"/>
  <c r="I21" i="58" s="1"/>
  <c r="H21" i="58" s="1" a="1"/>
  <c r="H21" i="58" s="1"/>
  <c r="G21" i="58"/>
  <c r="J20" i="58"/>
  <c r="I20" i="58"/>
  <c r="I20" i="58" a="1"/>
  <c r="H20" i="58" a="1"/>
  <c r="H20" i="58" s="1"/>
  <c r="G20" i="58"/>
  <c r="J19" i="58"/>
  <c r="I19" i="58" a="1"/>
  <c r="I19" i="58" s="1"/>
  <c r="H19" i="58" s="1" a="1"/>
  <c r="H19" i="58" s="1"/>
  <c r="G19" i="58"/>
  <c r="J18" i="58"/>
  <c r="C41" i="58" s="1"/>
  <c r="I18" i="58" a="1"/>
  <c r="I18" i="58" s="1"/>
  <c r="H18" i="58" s="1" a="1"/>
  <c r="H18" i="58" s="1"/>
  <c r="G18" i="58"/>
  <c r="B15" i="58"/>
  <c r="B14" i="58"/>
  <c r="B13" i="58"/>
  <c r="B12" i="58"/>
  <c r="B11" i="58"/>
  <c r="C40" i="58" s="1"/>
  <c r="B10" i="58"/>
  <c r="F7" i="58"/>
  <c r="B7" i="58"/>
  <c r="F6" i="58"/>
  <c r="F5" i="58"/>
  <c r="I37" i="57"/>
  <c r="I37" i="57" a="1"/>
  <c r="H37" i="57" a="1"/>
  <c r="H37" i="57" s="1"/>
  <c r="G37" i="57"/>
  <c r="J37" i="57" s="1"/>
  <c r="I36" i="57" a="1"/>
  <c r="I36" i="57" s="1"/>
  <c r="H36" i="57" s="1" a="1"/>
  <c r="H36" i="57" s="1"/>
  <c r="G36" i="57"/>
  <c r="J36" i="57" s="1"/>
  <c r="J35" i="57"/>
  <c r="I35" i="57"/>
  <c r="H35" i="57" s="1" a="1"/>
  <c r="H35" i="57" s="1"/>
  <c r="I35" i="57" a="1"/>
  <c r="G35" i="57"/>
  <c r="J34" i="57"/>
  <c r="I34" i="57" a="1"/>
  <c r="I34" i="57" s="1"/>
  <c r="H34" i="57" s="1" a="1"/>
  <c r="H34" i="57" s="1"/>
  <c r="G34" i="57"/>
  <c r="I33" i="57"/>
  <c r="I33" i="57" a="1"/>
  <c r="H33" i="57" a="1"/>
  <c r="H33" i="57" s="1"/>
  <c r="G33" i="57"/>
  <c r="J33" i="57" s="1"/>
  <c r="J32" i="57"/>
  <c r="I32" i="57" a="1"/>
  <c r="I32" i="57" s="1"/>
  <c r="H32" i="57" s="1" a="1"/>
  <c r="H32" i="57" s="1"/>
  <c r="G32" i="57"/>
  <c r="J31" i="57"/>
  <c r="I31" i="57"/>
  <c r="H31" i="57" s="1" a="1"/>
  <c r="H31" i="57" s="1"/>
  <c r="I31" i="57" a="1"/>
  <c r="G31" i="57"/>
  <c r="J30" i="57"/>
  <c r="I30" i="57" a="1"/>
  <c r="I30" i="57" s="1"/>
  <c r="H30" i="57" s="1" a="1"/>
  <c r="H30" i="57" s="1"/>
  <c r="G30" i="57"/>
  <c r="I29" i="57"/>
  <c r="I29" i="57" a="1"/>
  <c r="H29" i="57" a="1"/>
  <c r="H29" i="57" s="1"/>
  <c r="G29" i="57"/>
  <c r="J29" i="57" s="1"/>
  <c r="J28" i="57"/>
  <c r="I28" i="57" a="1"/>
  <c r="I28" i="57" s="1"/>
  <c r="H28" i="57" s="1" a="1"/>
  <c r="H28" i="57" s="1"/>
  <c r="G28" i="57"/>
  <c r="J27" i="57"/>
  <c r="I27" i="57"/>
  <c r="H27" i="57" s="1" a="1"/>
  <c r="H27" i="57" s="1"/>
  <c r="I27" i="57" a="1"/>
  <c r="G27" i="57"/>
  <c r="J26" i="57"/>
  <c r="I26" i="57" a="1"/>
  <c r="I26" i="57" s="1"/>
  <c r="H26" i="57" s="1" a="1"/>
  <c r="H26" i="57" s="1"/>
  <c r="G26" i="57"/>
  <c r="I25" i="57"/>
  <c r="I25" i="57" a="1"/>
  <c r="H25" i="57" a="1"/>
  <c r="H25" i="57" s="1"/>
  <c r="G25" i="57"/>
  <c r="J25" i="57" s="1"/>
  <c r="J24" i="57"/>
  <c r="I24" i="57" a="1"/>
  <c r="I24" i="57" s="1"/>
  <c r="H24" i="57" s="1" a="1"/>
  <c r="H24" i="57" s="1"/>
  <c r="G24" i="57"/>
  <c r="J23" i="57"/>
  <c r="I23" i="57"/>
  <c r="H23" i="57" s="1" a="1"/>
  <c r="H23" i="57" s="1"/>
  <c r="I23" i="57" a="1"/>
  <c r="G23" i="57"/>
  <c r="J22" i="57"/>
  <c r="I22" i="57" a="1"/>
  <c r="I22" i="57" s="1"/>
  <c r="H22" i="57" s="1" a="1"/>
  <c r="H22" i="57" s="1"/>
  <c r="G22" i="57"/>
  <c r="I21" i="57"/>
  <c r="I21" i="57" a="1"/>
  <c r="H21" i="57" a="1"/>
  <c r="H21" i="57" s="1"/>
  <c r="G21" i="57"/>
  <c r="J21" i="57" s="1"/>
  <c r="J20" i="57"/>
  <c r="I20" i="57" a="1"/>
  <c r="I20" i="57" s="1"/>
  <c r="H20" i="57" s="1" a="1"/>
  <c r="H20" i="57" s="1"/>
  <c r="G20" i="57"/>
  <c r="J19" i="57"/>
  <c r="I19" i="57"/>
  <c r="H19" i="57" s="1" a="1"/>
  <c r="H19" i="57" s="1"/>
  <c r="I19" i="57" a="1"/>
  <c r="G19" i="57"/>
  <c r="J18" i="57"/>
  <c r="I18" i="57" a="1"/>
  <c r="I18" i="57" s="1"/>
  <c r="H18" i="57" s="1" a="1"/>
  <c r="H18" i="57" s="1"/>
  <c r="G18" i="57"/>
  <c r="B15" i="57"/>
  <c r="B14" i="57"/>
  <c r="B13" i="57"/>
  <c r="B12" i="57"/>
  <c r="B11" i="57"/>
  <c r="B10" i="57"/>
  <c r="C40" i="57" s="1"/>
  <c r="F7" i="57"/>
  <c r="B7" i="57"/>
  <c r="F6" i="57"/>
  <c r="F5" i="57"/>
  <c r="I37" i="56"/>
  <c r="I37" i="56" a="1"/>
  <c r="H37" i="56" a="1"/>
  <c r="H37" i="56" s="1"/>
  <c r="G37" i="56"/>
  <c r="J37" i="56" s="1"/>
  <c r="I36" i="56" a="1"/>
  <c r="I36" i="56" s="1"/>
  <c r="H36" i="56" s="1" a="1"/>
  <c r="H36" i="56" s="1"/>
  <c r="G36" i="56"/>
  <c r="J36" i="56" s="1"/>
  <c r="J35" i="56"/>
  <c r="I35" i="56" a="1"/>
  <c r="I35" i="56" s="1"/>
  <c r="H35" i="56" s="1" a="1"/>
  <c r="H35" i="56" s="1"/>
  <c r="G35" i="56"/>
  <c r="J34" i="56"/>
  <c r="I34" i="56" a="1"/>
  <c r="I34" i="56" s="1"/>
  <c r="H34" i="56" s="1" a="1"/>
  <c r="H34" i="56" s="1"/>
  <c r="G34" i="56"/>
  <c r="J33" i="56"/>
  <c r="I33" i="56"/>
  <c r="I33" i="56" a="1"/>
  <c r="H33" i="56" a="1"/>
  <c r="H33" i="56" s="1"/>
  <c r="G33" i="56"/>
  <c r="J32" i="56"/>
  <c r="I32" i="56" a="1"/>
  <c r="I32" i="56" s="1"/>
  <c r="H32" i="56" s="1" a="1"/>
  <c r="H32" i="56" s="1"/>
  <c r="G32" i="56"/>
  <c r="J31" i="56"/>
  <c r="I31" i="56" a="1"/>
  <c r="I31" i="56" s="1"/>
  <c r="H31" i="56" s="1" a="1"/>
  <c r="H31" i="56" s="1"/>
  <c r="G31" i="56"/>
  <c r="J30" i="56"/>
  <c r="I30" i="56" a="1"/>
  <c r="I30" i="56" s="1"/>
  <c r="H30" i="56" s="1" a="1"/>
  <c r="H30" i="56" s="1"/>
  <c r="G30" i="56"/>
  <c r="J29" i="56"/>
  <c r="I29" i="56"/>
  <c r="I29" i="56" a="1"/>
  <c r="H29" i="56" a="1"/>
  <c r="H29" i="56" s="1"/>
  <c r="G29" i="56"/>
  <c r="J28" i="56"/>
  <c r="I28" i="56" a="1"/>
  <c r="I28" i="56" s="1"/>
  <c r="H28" i="56" s="1" a="1"/>
  <c r="H28" i="56" s="1"/>
  <c r="G28" i="56"/>
  <c r="J27" i="56"/>
  <c r="I27" i="56" a="1"/>
  <c r="I27" i="56" s="1"/>
  <c r="H27" i="56" s="1" a="1"/>
  <c r="H27" i="56" s="1"/>
  <c r="G27" i="56"/>
  <c r="J26" i="56"/>
  <c r="I26" i="56" a="1"/>
  <c r="I26" i="56" s="1"/>
  <c r="H26" i="56" s="1" a="1"/>
  <c r="H26" i="56" s="1"/>
  <c r="G26" i="56"/>
  <c r="J25" i="56"/>
  <c r="I25" i="56"/>
  <c r="I25" i="56" a="1"/>
  <c r="H25" i="56" a="1"/>
  <c r="H25" i="56" s="1"/>
  <c r="G25" i="56"/>
  <c r="J24" i="56"/>
  <c r="I24" i="56" a="1"/>
  <c r="I24" i="56" s="1"/>
  <c r="H24" i="56" s="1" a="1"/>
  <c r="H24" i="56" s="1"/>
  <c r="G24" i="56"/>
  <c r="J23" i="56"/>
  <c r="I23" i="56" a="1"/>
  <c r="I23" i="56" s="1"/>
  <c r="H23" i="56" s="1" a="1"/>
  <c r="H23" i="56" s="1"/>
  <c r="G23" i="56"/>
  <c r="J22" i="56"/>
  <c r="I22" i="56" a="1"/>
  <c r="I22" i="56" s="1"/>
  <c r="H22" i="56" s="1" a="1"/>
  <c r="H22" i="56" s="1"/>
  <c r="G22" i="56"/>
  <c r="J21" i="56"/>
  <c r="I21" i="56"/>
  <c r="I21" i="56" a="1"/>
  <c r="H21" i="56" a="1"/>
  <c r="H21" i="56" s="1"/>
  <c r="G21" i="56"/>
  <c r="J20" i="56"/>
  <c r="I20" i="56" a="1"/>
  <c r="I20" i="56" s="1"/>
  <c r="H20" i="56" s="1" a="1"/>
  <c r="H20" i="56" s="1"/>
  <c r="G20" i="56"/>
  <c r="J19" i="56"/>
  <c r="I19" i="56" a="1"/>
  <c r="I19" i="56" s="1"/>
  <c r="H19" i="56" s="1" a="1"/>
  <c r="H19" i="56" s="1"/>
  <c r="G19" i="56"/>
  <c r="J18" i="56"/>
  <c r="I18" i="56" a="1"/>
  <c r="I18" i="56" s="1"/>
  <c r="H18" i="56" s="1" a="1"/>
  <c r="H18" i="56" s="1"/>
  <c r="G18" i="56"/>
  <c r="B15" i="56"/>
  <c r="B14" i="56"/>
  <c r="B13" i="56"/>
  <c r="B12" i="56"/>
  <c r="B11" i="56"/>
  <c r="B10" i="56"/>
  <c r="C40" i="56" s="1"/>
  <c r="F7" i="56"/>
  <c r="B7" i="56"/>
  <c r="F6" i="56"/>
  <c r="F5" i="56"/>
  <c r="I37" i="55" a="1"/>
  <c r="I37" i="55" s="1"/>
  <c r="H37" i="55" s="1" a="1"/>
  <c r="H37" i="55" s="1"/>
  <c r="G37" i="55"/>
  <c r="J37" i="55" s="1"/>
  <c r="I36" i="55" a="1"/>
  <c r="I36" i="55" s="1"/>
  <c r="H36" i="55" s="1" a="1"/>
  <c r="H36" i="55" s="1"/>
  <c r="G36" i="55"/>
  <c r="J36" i="55" s="1"/>
  <c r="J35" i="55"/>
  <c r="I35" i="55" a="1"/>
  <c r="I35" i="55" s="1"/>
  <c r="H35" i="55" s="1" a="1"/>
  <c r="H35" i="55" s="1"/>
  <c r="G35" i="55"/>
  <c r="J34" i="55"/>
  <c r="I34" i="55" a="1"/>
  <c r="I34" i="55" s="1"/>
  <c r="H34" i="55" s="1" a="1"/>
  <c r="H34" i="55" s="1"/>
  <c r="G34" i="55"/>
  <c r="J33" i="55"/>
  <c r="I33" i="55" a="1"/>
  <c r="I33" i="55" s="1"/>
  <c r="H33" i="55" s="1" a="1"/>
  <c r="H33" i="55" s="1"/>
  <c r="G33" i="55"/>
  <c r="J32" i="55"/>
  <c r="I32" i="55" a="1"/>
  <c r="I32" i="55" s="1"/>
  <c r="H32" i="55" s="1" a="1"/>
  <c r="H32" i="55" s="1"/>
  <c r="G32" i="55"/>
  <c r="J31" i="55"/>
  <c r="I31" i="55" a="1"/>
  <c r="I31" i="55" s="1"/>
  <c r="H31" i="55" s="1" a="1"/>
  <c r="H31" i="55" s="1"/>
  <c r="G31" i="55"/>
  <c r="J30" i="55"/>
  <c r="I30" i="55" a="1"/>
  <c r="I30" i="55" s="1"/>
  <c r="H30" i="55" s="1" a="1"/>
  <c r="H30" i="55" s="1"/>
  <c r="G30" i="55"/>
  <c r="J29" i="55"/>
  <c r="I29" i="55" a="1"/>
  <c r="I29" i="55" s="1"/>
  <c r="H29" i="55" s="1" a="1"/>
  <c r="H29" i="55" s="1"/>
  <c r="G29" i="55"/>
  <c r="J28" i="55"/>
  <c r="I28" i="55" a="1"/>
  <c r="I28" i="55" s="1"/>
  <c r="H28" i="55" s="1" a="1"/>
  <c r="H28" i="55" s="1"/>
  <c r="G28" i="55"/>
  <c r="J27" i="55"/>
  <c r="I27" i="55" a="1"/>
  <c r="I27" i="55" s="1"/>
  <c r="H27" i="55" s="1" a="1"/>
  <c r="H27" i="55" s="1"/>
  <c r="G27" i="55"/>
  <c r="J26" i="55"/>
  <c r="I26" i="55" a="1"/>
  <c r="I26" i="55" s="1"/>
  <c r="H26" i="55" s="1" a="1"/>
  <c r="H26" i="55" s="1"/>
  <c r="G26" i="55"/>
  <c r="J25" i="55"/>
  <c r="I25" i="55" a="1"/>
  <c r="I25" i="55" s="1"/>
  <c r="H25" i="55" s="1" a="1"/>
  <c r="H25" i="55" s="1"/>
  <c r="G25" i="55"/>
  <c r="J24" i="55"/>
  <c r="I24" i="55" a="1"/>
  <c r="I24" i="55" s="1"/>
  <c r="H24" i="55" s="1" a="1"/>
  <c r="H24" i="55" s="1"/>
  <c r="G24" i="55"/>
  <c r="J23" i="55"/>
  <c r="I23" i="55" a="1"/>
  <c r="I23" i="55" s="1"/>
  <c r="H23" i="55" s="1" a="1"/>
  <c r="H23" i="55" s="1"/>
  <c r="G23" i="55"/>
  <c r="J22" i="55"/>
  <c r="I22" i="55" a="1"/>
  <c r="I22" i="55" s="1"/>
  <c r="H22" i="55" s="1" a="1"/>
  <c r="H22" i="55" s="1"/>
  <c r="G22" i="55"/>
  <c r="J21" i="55"/>
  <c r="I21" i="55" a="1"/>
  <c r="I21" i="55" s="1"/>
  <c r="H21" i="55" s="1" a="1"/>
  <c r="H21" i="55" s="1"/>
  <c r="G21" i="55"/>
  <c r="J20" i="55"/>
  <c r="I20" i="55" a="1"/>
  <c r="I20" i="55" s="1"/>
  <c r="H20" i="55" s="1" a="1"/>
  <c r="H20" i="55" s="1"/>
  <c r="G20" i="55"/>
  <c r="J19" i="55"/>
  <c r="I19" i="55" a="1"/>
  <c r="I19" i="55" s="1"/>
  <c r="H19" i="55" s="1" a="1"/>
  <c r="H19" i="55" s="1"/>
  <c r="G19" i="55"/>
  <c r="J18" i="55"/>
  <c r="C41" i="55" s="1"/>
  <c r="I18" i="55" a="1"/>
  <c r="I18" i="55" s="1"/>
  <c r="H18" i="55" s="1" a="1"/>
  <c r="H18" i="55" s="1"/>
  <c r="G18" i="55"/>
  <c r="B15" i="55"/>
  <c r="B14" i="55"/>
  <c r="B13" i="55"/>
  <c r="B12" i="55"/>
  <c r="B11" i="55"/>
  <c r="B10" i="55"/>
  <c r="C40" i="55" s="1"/>
  <c r="F7" i="55"/>
  <c r="B7" i="55"/>
  <c r="F6" i="55"/>
  <c r="F5" i="55"/>
  <c r="I37" i="54" a="1"/>
  <c r="I37" i="54" s="1"/>
  <c r="H37" i="54" s="1" a="1"/>
  <c r="H37" i="54" s="1"/>
  <c r="G37" i="54"/>
  <c r="J37" i="54" s="1"/>
  <c r="I36" i="54" a="1"/>
  <c r="I36" i="54" s="1"/>
  <c r="H36" i="54" s="1" a="1"/>
  <c r="H36" i="54" s="1"/>
  <c r="G36" i="54"/>
  <c r="J36" i="54" s="1"/>
  <c r="I35" i="54"/>
  <c r="H35" i="54" s="1" a="1"/>
  <c r="H35" i="54" s="1"/>
  <c r="I35" i="54" a="1"/>
  <c r="G35" i="54"/>
  <c r="J35" i="54" s="1"/>
  <c r="J34" i="54"/>
  <c r="I34" i="54" a="1"/>
  <c r="I34" i="54" s="1"/>
  <c r="H34" i="54" s="1" a="1"/>
  <c r="H34" i="54" s="1"/>
  <c r="G34" i="54"/>
  <c r="I33" i="54" a="1"/>
  <c r="I33" i="54" s="1"/>
  <c r="H33" i="54" s="1" a="1"/>
  <c r="H33" i="54" s="1"/>
  <c r="G33" i="54"/>
  <c r="J33" i="54" s="1"/>
  <c r="J32" i="54"/>
  <c r="I32" i="54" a="1"/>
  <c r="I32" i="54" s="1"/>
  <c r="H32" i="54" s="1" a="1"/>
  <c r="H32" i="54" s="1"/>
  <c r="G32" i="54"/>
  <c r="I31" i="54"/>
  <c r="H31" i="54" s="1" a="1"/>
  <c r="H31" i="54" s="1"/>
  <c r="I31" i="54" a="1"/>
  <c r="G31" i="54"/>
  <c r="J31" i="54" s="1"/>
  <c r="J30" i="54"/>
  <c r="I30" i="54" a="1"/>
  <c r="I30" i="54" s="1"/>
  <c r="H30" i="54" s="1" a="1"/>
  <c r="H30" i="54" s="1"/>
  <c r="G30" i="54"/>
  <c r="I29" i="54" a="1"/>
  <c r="I29" i="54" s="1"/>
  <c r="H29" i="54" s="1" a="1"/>
  <c r="H29" i="54" s="1"/>
  <c r="G29" i="54"/>
  <c r="J29" i="54" s="1"/>
  <c r="J28" i="54"/>
  <c r="I28" i="54" a="1"/>
  <c r="I28" i="54" s="1"/>
  <c r="H28" i="54" s="1" a="1"/>
  <c r="H28" i="54" s="1"/>
  <c r="G28" i="54"/>
  <c r="I27" i="54"/>
  <c r="H27" i="54" s="1" a="1"/>
  <c r="H27" i="54" s="1"/>
  <c r="I27" i="54" a="1"/>
  <c r="G27" i="54"/>
  <c r="J27" i="54" s="1"/>
  <c r="J26" i="54"/>
  <c r="I26" i="54" a="1"/>
  <c r="I26" i="54" s="1"/>
  <c r="H26" i="54" s="1" a="1"/>
  <c r="H26" i="54" s="1"/>
  <c r="G26" i="54"/>
  <c r="I25" i="54" a="1"/>
  <c r="I25" i="54" s="1"/>
  <c r="H25" i="54" s="1" a="1"/>
  <c r="H25" i="54" s="1"/>
  <c r="G25" i="54"/>
  <c r="J25" i="54" s="1"/>
  <c r="J24" i="54"/>
  <c r="I24" i="54" a="1"/>
  <c r="I24" i="54" s="1"/>
  <c r="H24" i="54" s="1" a="1"/>
  <c r="H24" i="54" s="1"/>
  <c r="G24" i="54"/>
  <c r="I23" i="54"/>
  <c r="H23" i="54" s="1" a="1"/>
  <c r="H23" i="54" s="1"/>
  <c r="I23" i="54" a="1"/>
  <c r="G23" i="54"/>
  <c r="J23" i="54" s="1"/>
  <c r="J22" i="54"/>
  <c r="I22" i="54" a="1"/>
  <c r="I22" i="54" s="1"/>
  <c r="H22" i="54" s="1" a="1"/>
  <c r="H22" i="54" s="1"/>
  <c r="G22" i="54"/>
  <c r="I21" i="54" a="1"/>
  <c r="I21" i="54" s="1"/>
  <c r="H21" i="54" s="1" a="1"/>
  <c r="H21" i="54" s="1"/>
  <c r="G21" i="54"/>
  <c r="J21" i="54" s="1"/>
  <c r="J20" i="54"/>
  <c r="I20" i="54" a="1"/>
  <c r="I20" i="54" s="1"/>
  <c r="H20" i="54" s="1" a="1"/>
  <c r="H20" i="54" s="1"/>
  <c r="G20" i="54"/>
  <c r="I19" i="54"/>
  <c r="H19" i="54" s="1" a="1"/>
  <c r="H19" i="54" s="1"/>
  <c r="I19" i="54" a="1"/>
  <c r="G19" i="54"/>
  <c r="J19" i="54" s="1"/>
  <c r="J18" i="54"/>
  <c r="I18" i="54" a="1"/>
  <c r="I18" i="54" s="1"/>
  <c r="H18" i="54" s="1" a="1"/>
  <c r="H18" i="54" s="1"/>
  <c r="G18" i="54"/>
  <c r="B15" i="54"/>
  <c r="B14" i="54"/>
  <c r="B13" i="54"/>
  <c r="B12" i="54"/>
  <c r="B11" i="54"/>
  <c r="B10" i="54"/>
  <c r="C40" i="54" s="1"/>
  <c r="F7" i="54"/>
  <c r="B7" i="54"/>
  <c r="F6" i="54"/>
  <c r="F5" i="54"/>
  <c r="I37" i="53" a="1"/>
  <c r="I37" i="53" s="1"/>
  <c r="H37" i="53" s="1" a="1"/>
  <c r="H37" i="53" s="1"/>
  <c r="G37" i="53"/>
  <c r="J37" i="53" s="1"/>
  <c r="J36" i="53"/>
  <c r="I36" i="53" a="1"/>
  <c r="I36" i="53" s="1"/>
  <c r="H36" i="53" s="1" a="1"/>
  <c r="H36" i="53" s="1"/>
  <c r="G36" i="53"/>
  <c r="J35" i="53"/>
  <c r="I35" i="53" a="1"/>
  <c r="I35" i="53" s="1"/>
  <c r="H35" i="53" s="1" a="1"/>
  <c r="H35" i="53" s="1"/>
  <c r="G35" i="53"/>
  <c r="J34" i="53"/>
  <c r="I34" i="53" a="1"/>
  <c r="I34" i="53" s="1"/>
  <c r="H34" i="53" s="1" a="1"/>
  <c r="H34" i="53" s="1"/>
  <c r="G34" i="53"/>
  <c r="J33" i="53"/>
  <c r="I33" i="53" a="1"/>
  <c r="I33" i="53" s="1"/>
  <c r="H33" i="53" s="1" a="1"/>
  <c r="H33" i="53" s="1"/>
  <c r="G33" i="53"/>
  <c r="J32" i="53"/>
  <c r="I32" i="53" a="1"/>
  <c r="I32" i="53" s="1"/>
  <c r="H32" i="53" s="1" a="1"/>
  <c r="H32" i="53" s="1"/>
  <c r="G32" i="53"/>
  <c r="J31" i="53"/>
  <c r="I31" i="53" a="1"/>
  <c r="I31" i="53" s="1"/>
  <c r="H31" i="53" s="1" a="1"/>
  <c r="H31" i="53" s="1"/>
  <c r="G31" i="53"/>
  <c r="J30" i="53"/>
  <c r="I30" i="53" a="1"/>
  <c r="I30" i="53" s="1"/>
  <c r="H30" i="53" s="1" a="1"/>
  <c r="H30" i="53" s="1"/>
  <c r="G30" i="53"/>
  <c r="J29" i="53"/>
  <c r="I29" i="53" a="1"/>
  <c r="I29" i="53" s="1"/>
  <c r="H29" i="53" s="1" a="1"/>
  <c r="H29" i="53" s="1"/>
  <c r="G29" i="53"/>
  <c r="J28" i="53"/>
  <c r="I28" i="53" a="1"/>
  <c r="I28" i="53" s="1"/>
  <c r="H28" i="53" s="1" a="1"/>
  <c r="H28" i="53" s="1"/>
  <c r="G28" i="53"/>
  <c r="J27" i="53"/>
  <c r="I27" i="53" a="1"/>
  <c r="I27" i="53" s="1"/>
  <c r="H27" i="53" s="1" a="1"/>
  <c r="H27" i="53" s="1"/>
  <c r="G27" i="53"/>
  <c r="J26" i="53"/>
  <c r="I26" i="53" a="1"/>
  <c r="I26" i="53" s="1"/>
  <c r="H26" i="53" s="1" a="1"/>
  <c r="H26" i="53" s="1"/>
  <c r="G26" i="53"/>
  <c r="J25" i="53"/>
  <c r="I25" i="53" a="1"/>
  <c r="I25" i="53" s="1"/>
  <c r="H25" i="53" s="1" a="1"/>
  <c r="H25" i="53" s="1"/>
  <c r="G25" i="53"/>
  <c r="J24" i="53"/>
  <c r="I24" i="53" a="1"/>
  <c r="I24" i="53" s="1"/>
  <c r="H24" i="53" s="1" a="1"/>
  <c r="H24" i="53" s="1"/>
  <c r="G24" i="53"/>
  <c r="J23" i="53"/>
  <c r="I23" i="53" a="1"/>
  <c r="I23" i="53" s="1"/>
  <c r="H23" i="53" s="1" a="1"/>
  <c r="H23" i="53" s="1"/>
  <c r="G23" i="53"/>
  <c r="J22" i="53"/>
  <c r="I22" i="53" a="1"/>
  <c r="I22" i="53" s="1"/>
  <c r="H22" i="53" s="1" a="1"/>
  <c r="H22" i="53" s="1"/>
  <c r="G22" i="53"/>
  <c r="J21" i="53"/>
  <c r="I21" i="53" a="1"/>
  <c r="I21" i="53" s="1"/>
  <c r="H21" i="53" s="1" a="1"/>
  <c r="H21" i="53" s="1"/>
  <c r="G21" i="53"/>
  <c r="J20" i="53"/>
  <c r="I20" i="53" a="1"/>
  <c r="I20" i="53" s="1"/>
  <c r="H20" i="53" s="1" a="1"/>
  <c r="H20" i="53" s="1"/>
  <c r="G20" i="53"/>
  <c r="J19" i="53"/>
  <c r="I19" i="53" a="1"/>
  <c r="I19" i="53" s="1"/>
  <c r="H19" i="53" s="1" a="1"/>
  <c r="H19" i="53" s="1"/>
  <c r="G19" i="53"/>
  <c r="J18" i="53"/>
  <c r="C41" i="53" s="1"/>
  <c r="I18" i="53" a="1"/>
  <c r="I18" i="53" s="1"/>
  <c r="H18" i="53" s="1" a="1"/>
  <c r="H18" i="53" s="1"/>
  <c r="G18" i="53"/>
  <c r="B15" i="53"/>
  <c r="B14" i="53"/>
  <c r="B13" i="53"/>
  <c r="B12" i="53"/>
  <c r="B11" i="53"/>
  <c r="B10" i="53"/>
  <c r="C40" i="53" s="1"/>
  <c r="F7" i="53"/>
  <c r="B7" i="53"/>
  <c r="F6" i="53"/>
  <c r="F5" i="53"/>
  <c r="I37" i="52"/>
  <c r="I37" i="52" a="1"/>
  <c r="H37" i="52" a="1"/>
  <c r="H37" i="52" s="1"/>
  <c r="G37" i="52"/>
  <c r="J37" i="52" s="1"/>
  <c r="I36" i="52" a="1"/>
  <c r="I36" i="52" s="1"/>
  <c r="H36" i="52" s="1" a="1"/>
  <c r="H36" i="52" s="1"/>
  <c r="G36" i="52"/>
  <c r="J36" i="52" s="1"/>
  <c r="J35" i="52"/>
  <c r="I35" i="52"/>
  <c r="H35" i="52" s="1" a="1"/>
  <c r="H35" i="52" s="1"/>
  <c r="I35" i="52" a="1"/>
  <c r="G35" i="52"/>
  <c r="J34" i="52"/>
  <c r="I34" i="52" a="1"/>
  <c r="I34" i="52" s="1"/>
  <c r="H34" i="52" s="1" a="1"/>
  <c r="H34" i="52" s="1"/>
  <c r="G34" i="52"/>
  <c r="I33" i="52"/>
  <c r="I33" i="52" a="1"/>
  <c r="H33" i="52" a="1"/>
  <c r="H33" i="52" s="1"/>
  <c r="G33" i="52"/>
  <c r="J33" i="52" s="1"/>
  <c r="I32" i="52" a="1"/>
  <c r="I32" i="52" s="1"/>
  <c r="H32" i="52" s="1" a="1"/>
  <c r="H32" i="52" s="1"/>
  <c r="G32" i="52"/>
  <c r="J32" i="52" s="1"/>
  <c r="J31" i="52"/>
  <c r="I31" i="52"/>
  <c r="H31" i="52" s="1" a="1"/>
  <c r="H31" i="52" s="1"/>
  <c r="I31" i="52" a="1"/>
  <c r="G31" i="52"/>
  <c r="J30" i="52"/>
  <c r="I30" i="52" a="1"/>
  <c r="I30" i="52" s="1"/>
  <c r="H30" i="52" s="1" a="1"/>
  <c r="H30" i="52" s="1"/>
  <c r="G30" i="52"/>
  <c r="I29" i="52"/>
  <c r="I29" i="52" a="1"/>
  <c r="H29" i="52" a="1"/>
  <c r="H29" i="52" s="1"/>
  <c r="G29" i="52"/>
  <c r="J29" i="52" s="1"/>
  <c r="I28" i="52" a="1"/>
  <c r="I28" i="52" s="1"/>
  <c r="H28" i="52" s="1" a="1"/>
  <c r="H28" i="52" s="1"/>
  <c r="G28" i="52"/>
  <c r="J28" i="52" s="1"/>
  <c r="J27" i="52"/>
  <c r="I27" i="52"/>
  <c r="H27" i="52" s="1" a="1"/>
  <c r="H27" i="52" s="1"/>
  <c r="I27" i="52" a="1"/>
  <c r="G27" i="52"/>
  <c r="J26" i="52"/>
  <c r="I26" i="52" a="1"/>
  <c r="I26" i="52" s="1"/>
  <c r="H26" i="52" s="1" a="1"/>
  <c r="H26" i="52" s="1"/>
  <c r="G26" i="52"/>
  <c r="I25" i="52"/>
  <c r="I25" i="52" a="1"/>
  <c r="H25" i="52" a="1"/>
  <c r="H25" i="52" s="1"/>
  <c r="G25" i="52"/>
  <c r="J25" i="52" s="1"/>
  <c r="I24" i="52" a="1"/>
  <c r="I24" i="52" s="1"/>
  <c r="H24" i="52" s="1" a="1"/>
  <c r="H24" i="52" s="1"/>
  <c r="G24" i="52"/>
  <c r="J24" i="52" s="1"/>
  <c r="J23" i="52"/>
  <c r="I23" i="52"/>
  <c r="H23" i="52" s="1" a="1"/>
  <c r="H23" i="52" s="1"/>
  <c r="I23" i="52" a="1"/>
  <c r="G23" i="52"/>
  <c r="J22" i="52"/>
  <c r="I22" i="52" a="1"/>
  <c r="I22" i="52" s="1"/>
  <c r="H22" i="52" s="1" a="1"/>
  <c r="H22" i="52" s="1"/>
  <c r="G22" i="52"/>
  <c r="I21" i="52"/>
  <c r="I21" i="52" a="1"/>
  <c r="H21" i="52" a="1"/>
  <c r="H21" i="52" s="1"/>
  <c r="G21" i="52"/>
  <c r="J21" i="52" s="1"/>
  <c r="I20" i="52" a="1"/>
  <c r="I20" i="52" s="1"/>
  <c r="H20" i="52" s="1" a="1"/>
  <c r="H20" i="52" s="1"/>
  <c r="G20" i="52"/>
  <c r="J20" i="52" s="1"/>
  <c r="J19" i="52"/>
  <c r="I19" i="52"/>
  <c r="H19" i="52" s="1" a="1"/>
  <c r="H19" i="52" s="1"/>
  <c r="I19" i="52" a="1"/>
  <c r="G19" i="52"/>
  <c r="J18" i="52"/>
  <c r="I18" i="52" a="1"/>
  <c r="I18" i="52" s="1"/>
  <c r="H18" i="52" s="1" a="1"/>
  <c r="H18" i="52" s="1"/>
  <c r="G18" i="52"/>
  <c r="B15" i="52"/>
  <c r="B14" i="52"/>
  <c r="B13" i="52"/>
  <c r="B12" i="52"/>
  <c r="B11" i="52"/>
  <c r="B10" i="52"/>
  <c r="C40" i="52" s="1"/>
  <c r="F7" i="52"/>
  <c r="B7" i="52"/>
  <c r="F6" i="52"/>
  <c r="F5" i="52"/>
  <c r="I37" i="51" a="1"/>
  <c r="I37" i="51" s="1"/>
  <c r="H37" i="51" s="1" a="1"/>
  <c r="H37" i="51" s="1"/>
  <c r="G37" i="51"/>
  <c r="J37" i="51" s="1"/>
  <c r="I36" i="51" a="1"/>
  <c r="I36" i="51" s="1"/>
  <c r="H36" i="51" s="1" a="1"/>
  <c r="H36" i="51" s="1"/>
  <c r="G36" i="51"/>
  <c r="J36" i="51" s="1"/>
  <c r="J35" i="51"/>
  <c r="I35" i="51" a="1"/>
  <c r="I35" i="51" s="1"/>
  <c r="H35" i="51" s="1" a="1"/>
  <c r="H35" i="51" s="1"/>
  <c r="G35" i="51"/>
  <c r="J34" i="51"/>
  <c r="I34" i="51" a="1"/>
  <c r="I34" i="51" s="1"/>
  <c r="H34" i="51" s="1" a="1"/>
  <c r="H34" i="51" s="1"/>
  <c r="G34" i="51"/>
  <c r="J33" i="51"/>
  <c r="I33" i="51" a="1"/>
  <c r="I33" i="51" s="1"/>
  <c r="H33" i="51" s="1" a="1"/>
  <c r="H33" i="51" s="1"/>
  <c r="G33" i="51"/>
  <c r="J32" i="51"/>
  <c r="I32" i="51" a="1"/>
  <c r="I32" i="51" s="1"/>
  <c r="H32" i="51" s="1" a="1"/>
  <c r="H32" i="51" s="1"/>
  <c r="G32" i="51"/>
  <c r="J31" i="51"/>
  <c r="I31" i="51" a="1"/>
  <c r="I31" i="51" s="1"/>
  <c r="H31" i="51" s="1" a="1"/>
  <c r="H31" i="51" s="1"/>
  <c r="G31" i="51"/>
  <c r="J30" i="51"/>
  <c r="I30" i="51" a="1"/>
  <c r="I30" i="51" s="1"/>
  <c r="H30" i="51" s="1" a="1"/>
  <c r="H30" i="51" s="1"/>
  <c r="G30" i="51"/>
  <c r="J29" i="51"/>
  <c r="I29" i="51" a="1"/>
  <c r="I29" i="51" s="1"/>
  <c r="H29" i="51" s="1" a="1"/>
  <c r="H29" i="51" s="1"/>
  <c r="G29" i="51"/>
  <c r="J28" i="51"/>
  <c r="I28" i="51" a="1"/>
  <c r="I28" i="51" s="1"/>
  <c r="H28" i="51" s="1" a="1"/>
  <c r="H28" i="51" s="1"/>
  <c r="G28" i="51"/>
  <c r="J27" i="51"/>
  <c r="I27" i="51" a="1"/>
  <c r="I27" i="51" s="1"/>
  <c r="H27" i="51" s="1" a="1"/>
  <c r="H27" i="51" s="1"/>
  <c r="G27" i="51"/>
  <c r="J26" i="51"/>
  <c r="I26" i="51" a="1"/>
  <c r="I26" i="51" s="1"/>
  <c r="H26" i="51" s="1" a="1"/>
  <c r="H26" i="51" s="1"/>
  <c r="G26" i="51"/>
  <c r="J25" i="51"/>
  <c r="I25" i="51" a="1"/>
  <c r="I25" i="51" s="1"/>
  <c r="H25" i="51" s="1" a="1"/>
  <c r="H25" i="51" s="1"/>
  <c r="G25" i="51"/>
  <c r="J24" i="51"/>
  <c r="I24" i="51" a="1"/>
  <c r="I24" i="51" s="1"/>
  <c r="H24" i="51" s="1" a="1"/>
  <c r="H24" i="51" s="1"/>
  <c r="G24" i="51"/>
  <c r="J23" i="51"/>
  <c r="I23" i="51" a="1"/>
  <c r="I23" i="51" s="1"/>
  <c r="H23" i="51" s="1" a="1"/>
  <c r="H23" i="51" s="1"/>
  <c r="G23" i="51"/>
  <c r="J22" i="51"/>
  <c r="I22" i="51" a="1"/>
  <c r="I22" i="51" s="1"/>
  <c r="H22" i="51" s="1" a="1"/>
  <c r="H22" i="51" s="1"/>
  <c r="G22" i="51"/>
  <c r="J21" i="51"/>
  <c r="I21" i="51" a="1"/>
  <c r="I21" i="51" s="1"/>
  <c r="H21" i="51" s="1" a="1"/>
  <c r="H21" i="51" s="1"/>
  <c r="G21" i="51"/>
  <c r="J20" i="51"/>
  <c r="I20" i="51" a="1"/>
  <c r="I20" i="51" s="1"/>
  <c r="H20" i="51" s="1" a="1"/>
  <c r="H20" i="51" s="1"/>
  <c r="G20" i="51"/>
  <c r="J19" i="51"/>
  <c r="I19" i="51" a="1"/>
  <c r="I19" i="51" s="1"/>
  <c r="H19" i="51" s="1" a="1"/>
  <c r="H19" i="51" s="1"/>
  <c r="G19" i="51"/>
  <c r="J18" i="51"/>
  <c r="I18" i="51" a="1"/>
  <c r="I18" i="51" s="1"/>
  <c r="H18" i="51" s="1" a="1"/>
  <c r="H18" i="51" s="1"/>
  <c r="G18" i="51"/>
  <c r="B15" i="51"/>
  <c r="B14" i="51"/>
  <c r="B13" i="51"/>
  <c r="B12" i="51"/>
  <c r="B11" i="51"/>
  <c r="B10" i="51"/>
  <c r="C40" i="51" s="1"/>
  <c r="F7" i="51"/>
  <c r="B7" i="51"/>
  <c r="F6" i="51"/>
  <c r="F5" i="51"/>
  <c r="I37" i="50"/>
  <c r="I37" i="50" a="1"/>
  <c r="H37" i="50" a="1"/>
  <c r="H37" i="50" s="1"/>
  <c r="G37" i="50"/>
  <c r="J37" i="50" s="1"/>
  <c r="I36" i="50" a="1"/>
  <c r="I36" i="50" s="1"/>
  <c r="H36" i="50" s="1" a="1"/>
  <c r="H36" i="50" s="1"/>
  <c r="G36" i="50"/>
  <c r="J36" i="50" s="1"/>
  <c r="J35" i="50"/>
  <c r="I35" i="50"/>
  <c r="H35" i="50" s="1" a="1"/>
  <c r="H35" i="50" s="1"/>
  <c r="I35" i="50" a="1"/>
  <c r="G35" i="50"/>
  <c r="J34" i="50"/>
  <c r="I34" i="50" a="1"/>
  <c r="I34" i="50" s="1"/>
  <c r="H34" i="50" s="1" a="1"/>
  <c r="H34" i="50" s="1"/>
  <c r="G34" i="50"/>
  <c r="I33" i="50"/>
  <c r="I33" i="50" a="1"/>
  <c r="H33" i="50" a="1"/>
  <c r="H33" i="50" s="1"/>
  <c r="G33" i="50"/>
  <c r="J33" i="50" s="1"/>
  <c r="J32" i="50"/>
  <c r="I32" i="50" a="1"/>
  <c r="I32" i="50" s="1"/>
  <c r="H32" i="50" s="1" a="1"/>
  <c r="H32" i="50" s="1"/>
  <c r="G32" i="50"/>
  <c r="J31" i="50"/>
  <c r="I31" i="50"/>
  <c r="H31" i="50" s="1" a="1"/>
  <c r="H31" i="50" s="1"/>
  <c r="I31" i="50" a="1"/>
  <c r="G31" i="50"/>
  <c r="J30" i="50"/>
  <c r="I30" i="50" a="1"/>
  <c r="I30" i="50" s="1"/>
  <c r="H30" i="50" s="1" a="1"/>
  <c r="H30" i="50" s="1"/>
  <c r="G30" i="50"/>
  <c r="I29" i="50"/>
  <c r="I29" i="50" a="1"/>
  <c r="H29" i="50" a="1"/>
  <c r="H29" i="50" s="1"/>
  <c r="G29" i="50"/>
  <c r="J29" i="50" s="1"/>
  <c r="J28" i="50"/>
  <c r="I28" i="50" a="1"/>
  <c r="I28" i="50" s="1"/>
  <c r="H28" i="50" s="1" a="1"/>
  <c r="H28" i="50" s="1"/>
  <c r="G28" i="50"/>
  <c r="J27" i="50"/>
  <c r="I27" i="50"/>
  <c r="H27" i="50" s="1" a="1"/>
  <c r="H27" i="50" s="1"/>
  <c r="I27" i="50" a="1"/>
  <c r="G27" i="50"/>
  <c r="J26" i="50"/>
  <c r="I26" i="50" a="1"/>
  <c r="I26" i="50" s="1"/>
  <c r="H26" i="50" s="1" a="1"/>
  <c r="H26" i="50" s="1"/>
  <c r="G26" i="50"/>
  <c r="I25" i="50"/>
  <c r="I25" i="50" a="1"/>
  <c r="H25" i="50" a="1"/>
  <c r="H25" i="50" s="1"/>
  <c r="G25" i="50"/>
  <c r="J25" i="50" s="1"/>
  <c r="J24" i="50"/>
  <c r="I24" i="50" a="1"/>
  <c r="I24" i="50" s="1"/>
  <c r="H24" i="50" s="1" a="1"/>
  <c r="H24" i="50" s="1"/>
  <c r="G24" i="50"/>
  <c r="J23" i="50"/>
  <c r="I23" i="50"/>
  <c r="H23" i="50" s="1" a="1"/>
  <c r="H23" i="50" s="1"/>
  <c r="I23" i="50" a="1"/>
  <c r="G23" i="50"/>
  <c r="J22" i="50"/>
  <c r="I22" i="50" a="1"/>
  <c r="I22" i="50" s="1"/>
  <c r="H22" i="50" s="1" a="1"/>
  <c r="H22" i="50" s="1"/>
  <c r="G22" i="50"/>
  <c r="I21" i="50"/>
  <c r="I21" i="50" a="1"/>
  <c r="H21" i="50" a="1"/>
  <c r="H21" i="50" s="1"/>
  <c r="G21" i="50"/>
  <c r="J21" i="50" s="1"/>
  <c r="J20" i="50"/>
  <c r="I20" i="50" a="1"/>
  <c r="I20" i="50" s="1"/>
  <c r="H20" i="50" s="1" a="1"/>
  <c r="H20" i="50" s="1"/>
  <c r="G20" i="50"/>
  <c r="J19" i="50"/>
  <c r="I19" i="50"/>
  <c r="H19" i="50" s="1" a="1"/>
  <c r="H19" i="50" s="1"/>
  <c r="I19" i="50" a="1"/>
  <c r="G19" i="50"/>
  <c r="J18" i="50"/>
  <c r="C41" i="50" s="1"/>
  <c r="I18" i="50" a="1"/>
  <c r="I18" i="50" s="1"/>
  <c r="H18" i="50" s="1" a="1"/>
  <c r="H18" i="50" s="1"/>
  <c r="G18" i="50"/>
  <c r="B15" i="50"/>
  <c r="B14" i="50"/>
  <c r="B13" i="50"/>
  <c r="B12" i="50"/>
  <c r="B11" i="50"/>
  <c r="B10" i="50"/>
  <c r="C40" i="50" s="1"/>
  <c r="F7" i="50"/>
  <c r="B7" i="50"/>
  <c r="F6" i="50"/>
  <c r="F5" i="50"/>
  <c r="J37" i="49"/>
  <c r="I37" i="49" a="1"/>
  <c r="I37" i="49" s="1"/>
  <c r="H37" i="49" s="1" a="1"/>
  <c r="H37" i="49" s="1"/>
  <c r="G37" i="49"/>
  <c r="J36" i="49"/>
  <c r="I36" i="49" a="1"/>
  <c r="I36" i="49" s="1"/>
  <c r="H36" i="49" s="1" a="1"/>
  <c r="H36" i="49" s="1"/>
  <c r="G36" i="49"/>
  <c r="J35" i="49"/>
  <c r="I35" i="49" a="1"/>
  <c r="I35" i="49" s="1"/>
  <c r="H35" i="49" s="1" a="1"/>
  <c r="H35" i="49" s="1"/>
  <c r="G35" i="49"/>
  <c r="J34" i="49"/>
  <c r="I34" i="49" a="1"/>
  <c r="I34" i="49" s="1"/>
  <c r="H34" i="49" s="1" a="1"/>
  <c r="H34" i="49" s="1"/>
  <c r="G34" i="49"/>
  <c r="J33" i="49"/>
  <c r="I33" i="49"/>
  <c r="I33" i="49" a="1"/>
  <c r="H33" i="49" a="1"/>
  <c r="H33" i="49" s="1"/>
  <c r="G33" i="49"/>
  <c r="J32" i="49"/>
  <c r="I32" i="49" a="1"/>
  <c r="I32" i="49" s="1"/>
  <c r="H32" i="49" s="1" a="1"/>
  <c r="H32" i="49" s="1"/>
  <c r="G32" i="49"/>
  <c r="J31" i="49"/>
  <c r="I31" i="49" a="1"/>
  <c r="I31" i="49" s="1"/>
  <c r="H31" i="49" s="1" a="1"/>
  <c r="H31" i="49" s="1"/>
  <c r="G31" i="49"/>
  <c r="J30" i="49"/>
  <c r="I30" i="49" a="1"/>
  <c r="I30" i="49" s="1"/>
  <c r="H30" i="49" s="1" a="1"/>
  <c r="H30" i="49" s="1"/>
  <c r="G30" i="49"/>
  <c r="J29" i="49"/>
  <c r="I29" i="49" a="1"/>
  <c r="I29" i="49" s="1"/>
  <c r="H29" i="49" s="1" a="1"/>
  <c r="H29" i="49" s="1"/>
  <c r="G29" i="49"/>
  <c r="J28" i="49"/>
  <c r="I28" i="49" a="1"/>
  <c r="I28" i="49" s="1"/>
  <c r="H28" i="49" s="1" a="1"/>
  <c r="H28" i="49" s="1"/>
  <c r="G28" i="49"/>
  <c r="J27" i="49"/>
  <c r="I27" i="49" a="1"/>
  <c r="I27" i="49" s="1"/>
  <c r="H27" i="49" s="1" a="1"/>
  <c r="H27" i="49" s="1"/>
  <c r="G27" i="49"/>
  <c r="J26" i="49"/>
  <c r="I26" i="49" a="1"/>
  <c r="I26" i="49" s="1"/>
  <c r="H26" i="49" s="1" a="1"/>
  <c r="H26" i="49" s="1"/>
  <c r="G26" i="49"/>
  <c r="J25" i="49"/>
  <c r="I25" i="49" a="1"/>
  <c r="I25" i="49" s="1"/>
  <c r="H25" i="49" s="1" a="1"/>
  <c r="H25" i="49" s="1"/>
  <c r="G25" i="49"/>
  <c r="J24" i="49"/>
  <c r="I24" i="49" a="1"/>
  <c r="I24" i="49" s="1"/>
  <c r="H24" i="49" s="1" a="1"/>
  <c r="H24" i="49" s="1"/>
  <c r="G24" i="49"/>
  <c r="J23" i="49"/>
  <c r="I23" i="49" a="1"/>
  <c r="I23" i="49" s="1"/>
  <c r="H23" i="49" s="1" a="1"/>
  <c r="H23" i="49" s="1"/>
  <c r="G23" i="49"/>
  <c r="J22" i="49"/>
  <c r="I22" i="49" a="1"/>
  <c r="I22" i="49" s="1"/>
  <c r="H22" i="49" s="1" a="1"/>
  <c r="H22" i="49" s="1"/>
  <c r="G22" i="49"/>
  <c r="J21" i="49"/>
  <c r="I21" i="49" a="1"/>
  <c r="I21" i="49" s="1"/>
  <c r="H21" i="49" s="1" a="1"/>
  <c r="H21" i="49" s="1"/>
  <c r="G21" i="49"/>
  <c r="J20" i="49"/>
  <c r="I20" i="49" a="1"/>
  <c r="I20" i="49" s="1"/>
  <c r="H20" i="49" s="1" a="1"/>
  <c r="H20" i="49" s="1"/>
  <c r="G20" i="49"/>
  <c r="J19" i="49"/>
  <c r="I19" i="49" a="1"/>
  <c r="I19" i="49" s="1"/>
  <c r="H19" i="49" s="1" a="1"/>
  <c r="H19" i="49" s="1"/>
  <c r="G19" i="49"/>
  <c r="J18" i="49"/>
  <c r="C41" i="49" s="1"/>
  <c r="I18" i="49" a="1"/>
  <c r="I18" i="49" s="1"/>
  <c r="H18" i="49" s="1" a="1"/>
  <c r="H18" i="49" s="1"/>
  <c r="G18" i="49"/>
  <c r="B15" i="49"/>
  <c r="B14" i="49"/>
  <c r="B13" i="49"/>
  <c r="B12" i="49"/>
  <c r="B11" i="49"/>
  <c r="B10" i="49"/>
  <c r="C40" i="49" s="1"/>
  <c r="F7" i="49"/>
  <c r="B7" i="49"/>
  <c r="F6" i="49"/>
  <c r="F5" i="49"/>
  <c r="I37" i="48" a="1"/>
  <c r="I37" i="48" s="1"/>
  <c r="H37" i="48" s="1" a="1"/>
  <c r="H37" i="48" s="1"/>
  <c r="G37" i="48"/>
  <c r="J37" i="48" s="1"/>
  <c r="I36" i="48" a="1"/>
  <c r="I36" i="48" s="1"/>
  <c r="H36" i="48" s="1" a="1"/>
  <c r="H36" i="48" s="1"/>
  <c r="G36" i="48"/>
  <c r="J36" i="48" s="1"/>
  <c r="J35" i="48"/>
  <c r="I35" i="48" a="1"/>
  <c r="I35" i="48" s="1"/>
  <c r="H35" i="48" s="1" a="1"/>
  <c r="H35" i="48" s="1"/>
  <c r="G35" i="48"/>
  <c r="J34" i="48"/>
  <c r="I34" i="48" a="1"/>
  <c r="I34" i="48" s="1"/>
  <c r="H34" i="48" s="1" a="1"/>
  <c r="H34" i="48" s="1"/>
  <c r="G34" i="48"/>
  <c r="J33" i="48"/>
  <c r="I33" i="48" a="1"/>
  <c r="I33" i="48" s="1"/>
  <c r="H33" i="48" s="1" a="1"/>
  <c r="H33" i="48" s="1"/>
  <c r="G33" i="48"/>
  <c r="J32" i="48"/>
  <c r="I32" i="48" a="1"/>
  <c r="I32" i="48" s="1"/>
  <c r="H32" i="48" s="1" a="1"/>
  <c r="H32" i="48" s="1"/>
  <c r="G32" i="48"/>
  <c r="J31" i="48"/>
  <c r="I31" i="48" a="1"/>
  <c r="I31" i="48" s="1"/>
  <c r="H31" i="48" s="1" a="1"/>
  <c r="H31" i="48" s="1"/>
  <c r="G31" i="48"/>
  <c r="J30" i="48"/>
  <c r="I30" i="48" a="1"/>
  <c r="I30" i="48" s="1"/>
  <c r="H30" i="48" s="1" a="1"/>
  <c r="H30" i="48" s="1"/>
  <c r="G30" i="48"/>
  <c r="J29" i="48"/>
  <c r="I29" i="48" a="1"/>
  <c r="I29" i="48" s="1"/>
  <c r="H29" i="48" s="1" a="1"/>
  <c r="H29" i="48" s="1"/>
  <c r="G29" i="48"/>
  <c r="J28" i="48"/>
  <c r="I28" i="48" a="1"/>
  <c r="I28" i="48" s="1"/>
  <c r="H28" i="48" s="1" a="1"/>
  <c r="H28" i="48" s="1"/>
  <c r="G28" i="48"/>
  <c r="J27" i="48"/>
  <c r="I27" i="48" a="1"/>
  <c r="I27" i="48" s="1"/>
  <c r="H27" i="48" s="1" a="1"/>
  <c r="H27" i="48" s="1"/>
  <c r="G27" i="48"/>
  <c r="J26" i="48"/>
  <c r="I26" i="48" a="1"/>
  <c r="I26" i="48" s="1"/>
  <c r="H26" i="48" s="1" a="1"/>
  <c r="H26" i="48" s="1"/>
  <c r="G26" i="48"/>
  <c r="J25" i="48"/>
  <c r="I25" i="48" a="1"/>
  <c r="I25" i="48" s="1"/>
  <c r="H25" i="48" s="1" a="1"/>
  <c r="H25" i="48" s="1"/>
  <c r="G25" i="48"/>
  <c r="J24" i="48"/>
  <c r="I24" i="48" a="1"/>
  <c r="I24" i="48" s="1"/>
  <c r="H24" i="48" s="1" a="1"/>
  <c r="H24" i="48" s="1"/>
  <c r="G24" i="48"/>
  <c r="J23" i="48"/>
  <c r="I23" i="48" a="1"/>
  <c r="I23" i="48" s="1"/>
  <c r="H23" i="48" s="1" a="1"/>
  <c r="H23" i="48" s="1"/>
  <c r="G23" i="48"/>
  <c r="J22" i="48"/>
  <c r="I22" i="48" a="1"/>
  <c r="I22" i="48" s="1"/>
  <c r="H22" i="48" s="1" a="1"/>
  <c r="H22" i="48" s="1"/>
  <c r="G22" i="48"/>
  <c r="J21" i="48"/>
  <c r="I21" i="48" a="1"/>
  <c r="I21" i="48" s="1"/>
  <c r="H21" i="48" s="1" a="1"/>
  <c r="H21" i="48" s="1"/>
  <c r="G21" i="48"/>
  <c r="J20" i="48"/>
  <c r="I20" i="48" a="1"/>
  <c r="I20" i="48" s="1"/>
  <c r="H20" i="48" s="1" a="1"/>
  <c r="H20" i="48" s="1"/>
  <c r="G20" i="48"/>
  <c r="J19" i="48"/>
  <c r="I19" i="48" a="1"/>
  <c r="I19" i="48" s="1"/>
  <c r="H19" i="48" s="1" a="1"/>
  <c r="H19" i="48" s="1"/>
  <c r="G19" i="48"/>
  <c r="J18" i="48"/>
  <c r="C41" i="48" s="1"/>
  <c r="I18" i="48" a="1"/>
  <c r="I18" i="48" s="1"/>
  <c r="H18" i="48" s="1" a="1"/>
  <c r="H18" i="48" s="1"/>
  <c r="G18" i="48"/>
  <c r="B15" i="48"/>
  <c r="B14" i="48"/>
  <c r="B13" i="48"/>
  <c r="B12" i="48"/>
  <c r="B11" i="48"/>
  <c r="B10" i="48"/>
  <c r="C40" i="48" s="1"/>
  <c r="F7" i="48"/>
  <c r="B7" i="48"/>
  <c r="F6" i="48"/>
  <c r="F5" i="48"/>
  <c r="I37" i="47" a="1"/>
  <c r="I37" i="47" s="1"/>
  <c r="H37" i="47" s="1" a="1"/>
  <c r="H37" i="47" s="1"/>
  <c r="G37" i="47"/>
  <c r="J37" i="47" s="1"/>
  <c r="I36" i="47" a="1"/>
  <c r="I36" i="47" s="1"/>
  <c r="H36" i="47" s="1" a="1"/>
  <c r="H36" i="47" s="1"/>
  <c r="G36" i="47"/>
  <c r="J36" i="47" s="1"/>
  <c r="I35" i="47" a="1"/>
  <c r="I35" i="47" s="1"/>
  <c r="H35" i="47" s="1" a="1"/>
  <c r="H35" i="47" s="1"/>
  <c r="G35" i="47"/>
  <c r="J35" i="47" s="1"/>
  <c r="J34" i="47"/>
  <c r="I34" i="47" a="1"/>
  <c r="I34" i="47" s="1"/>
  <c r="H34" i="47" s="1" a="1"/>
  <c r="H34" i="47" s="1"/>
  <c r="G34" i="47"/>
  <c r="J33" i="47"/>
  <c r="I33" i="47" a="1"/>
  <c r="I33" i="47" s="1"/>
  <c r="H33" i="47" s="1" a="1"/>
  <c r="H33" i="47" s="1"/>
  <c r="G33" i="47"/>
  <c r="J32" i="47"/>
  <c r="I32" i="47" a="1"/>
  <c r="I32" i="47" s="1"/>
  <c r="H32" i="47" s="1" a="1"/>
  <c r="H32" i="47" s="1"/>
  <c r="G32" i="47"/>
  <c r="I31" i="47" a="1"/>
  <c r="I31" i="47" s="1"/>
  <c r="H31" i="47" s="1" a="1"/>
  <c r="H31" i="47" s="1"/>
  <c r="G31" i="47"/>
  <c r="J31" i="47" s="1"/>
  <c r="J30" i="47"/>
  <c r="I30" i="47" a="1"/>
  <c r="I30" i="47" s="1"/>
  <c r="H30" i="47" s="1" a="1"/>
  <c r="H30" i="47" s="1"/>
  <c r="G30" i="47"/>
  <c r="J29" i="47"/>
  <c r="I29" i="47" a="1"/>
  <c r="I29" i="47" s="1"/>
  <c r="H29" i="47" s="1" a="1"/>
  <c r="H29" i="47" s="1"/>
  <c r="G29" i="47"/>
  <c r="J28" i="47"/>
  <c r="I28" i="47" a="1"/>
  <c r="I28" i="47" s="1"/>
  <c r="H28" i="47" s="1" a="1"/>
  <c r="H28" i="47" s="1"/>
  <c r="G28" i="47"/>
  <c r="I27" i="47" a="1"/>
  <c r="I27" i="47" s="1"/>
  <c r="H27" i="47" s="1" a="1"/>
  <c r="H27" i="47" s="1"/>
  <c r="G27" i="47"/>
  <c r="J27" i="47" s="1"/>
  <c r="J26" i="47"/>
  <c r="I26" i="47" a="1"/>
  <c r="I26" i="47" s="1"/>
  <c r="H26" i="47" s="1" a="1"/>
  <c r="H26" i="47" s="1"/>
  <c r="G26" i="47"/>
  <c r="J25" i="47"/>
  <c r="I25" i="47" a="1"/>
  <c r="I25" i="47" s="1"/>
  <c r="H25" i="47" s="1" a="1"/>
  <c r="H25" i="47" s="1"/>
  <c r="G25" i="47"/>
  <c r="J24" i="47"/>
  <c r="I24" i="47" a="1"/>
  <c r="I24" i="47" s="1"/>
  <c r="H24" i="47" s="1" a="1"/>
  <c r="H24" i="47" s="1"/>
  <c r="G24" i="47"/>
  <c r="I23" i="47" a="1"/>
  <c r="I23" i="47" s="1"/>
  <c r="H23" i="47" s="1" a="1"/>
  <c r="H23" i="47" s="1"/>
  <c r="G23" i="47"/>
  <c r="J23" i="47" s="1"/>
  <c r="J22" i="47"/>
  <c r="I22" i="47" a="1"/>
  <c r="I22" i="47" s="1"/>
  <c r="H22" i="47" s="1" a="1"/>
  <c r="H22" i="47" s="1"/>
  <c r="G22" i="47"/>
  <c r="J21" i="47"/>
  <c r="I21" i="47" a="1"/>
  <c r="I21" i="47" s="1"/>
  <c r="H21" i="47" s="1" a="1"/>
  <c r="H21" i="47" s="1"/>
  <c r="G21" i="47"/>
  <c r="J20" i="47"/>
  <c r="I20" i="47" a="1"/>
  <c r="I20" i="47" s="1"/>
  <c r="H20" i="47" s="1" a="1"/>
  <c r="H20" i="47" s="1"/>
  <c r="G20" i="47"/>
  <c r="I19" i="47" a="1"/>
  <c r="I19" i="47" s="1"/>
  <c r="H19" i="47" s="1" a="1"/>
  <c r="H19" i="47" s="1"/>
  <c r="G19" i="47"/>
  <c r="J19" i="47" s="1"/>
  <c r="J18" i="47"/>
  <c r="I18" i="47" a="1"/>
  <c r="I18" i="47" s="1"/>
  <c r="H18" i="47" s="1" a="1"/>
  <c r="H18" i="47" s="1"/>
  <c r="G18" i="47"/>
  <c r="B15" i="47"/>
  <c r="B14" i="47"/>
  <c r="B13" i="47"/>
  <c r="B12" i="47"/>
  <c r="B11" i="47"/>
  <c r="B10" i="47"/>
  <c r="C40" i="47" s="1"/>
  <c r="F7" i="47"/>
  <c r="B7" i="47"/>
  <c r="F6" i="47"/>
  <c r="F5" i="47"/>
  <c r="I37" i="46" a="1"/>
  <c r="I37" i="46" s="1"/>
  <c r="H37" i="46" s="1" a="1"/>
  <c r="H37" i="46" s="1"/>
  <c r="G37" i="46"/>
  <c r="J37" i="46" s="1"/>
  <c r="J36" i="46"/>
  <c r="I36" i="46" a="1"/>
  <c r="I36" i="46" s="1"/>
  <c r="H36" i="46" s="1" a="1"/>
  <c r="H36" i="46" s="1"/>
  <c r="G36" i="46"/>
  <c r="J35" i="46"/>
  <c r="I35" i="46" a="1"/>
  <c r="I35" i="46" s="1"/>
  <c r="H35" i="46" s="1" a="1"/>
  <c r="H35" i="46" s="1"/>
  <c r="G35" i="46"/>
  <c r="I34" i="46" a="1"/>
  <c r="I34" i="46" s="1"/>
  <c r="H34" i="46" s="1" a="1"/>
  <c r="H34" i="46" s="1"/>
  <c r="G34" i="46"/>
  <c r="J34" i="46" s="1"/>
  <c r="J33" i="46"/>
  <c r="I33" i="46"/>
  <c r="I33" i="46" a="1"/>
  <c r="H33" i="46" a="1"/>
  <c r="H33" i="46" s="1"/>
  <c r="G33" i="46"/>
  <c r="J32" i="46"/>
  <c r="I32" i="46" a="1"/>
  <c r="I32" i="46" s="1"/>
  <c r="H32" i="46" s="1" a="1"/>
  <c r="H32" i="46" s="1"/>
  <c r="G32" i="46"/>
  <c r="J31" i="46"/>
  <c r="I31" i="46" a="1"/>
  <c r="I31" i="46" s="1"/>
  <c r="H31" i="46" s="1" a="1"/>
  <c r="H31" i="46" s="1"/>
  <c r="G31" i="46"/>
  <c r="I30" i="46" a="1"/>
  <c r="I30" i="46" s="1"/>
  <c r="H30" i="46" s="1" a="1"/>
  <c r="H30" i="46" s="1"/>
  <c r="G30" i="46"/>
  <c r="J30" i="46" s="1"/>
  <c r="J29" i="46"/>
  <c r="I29" i="46"/>
  <c r="I29" i="46" a="1"/>
  <c r="H29" i="46" a="1"/>
  <c r="H29" i="46" s="1"/>
  <c r="G29" i="46"/>
  <c r="J28" i="46"/>
  <c r="I28" i="46" a="1"/>
  <c r="I28" i="46" s="1"/>
  <c r="H28" i="46" s="1" a="1"/>
  <c r="H28" i="46" s="1"/>
  <c r="G28" i="46"/>
  <c r="J27" i="46"/>
  <c r="I27" i="46" a="1"/>
  <c r="I27" i="46" s="1"/>
  <c r="H27" i="46" s="1" a="1"/>
  <c r="H27" i="46" s="1"/>
  <c r="G27" i="46"/>
  <c r="I26" i="46" a="1"/>
  <c r="I26" i="46" s="1"/>
  <c r="H26" i="46" s="1" a="1"/>
  <c r="H26" i="46" s="1"/>
  <c r="G26" i="46"/>
  <c r="J26" i="46" s="1"/>
  <c r="J25" i="46"/>
  <c r="I25" i="46"/>
  <c r="I25" i="46" a="1"/>
  <c r="H25" i="46" a="1"/>
  <c r="H25" i="46" s="1"/>
  <c r="G25" i="46"/>
  <c r="J24" i="46"/>
  <c r="I24" i="46" a="1"/>
  <c r="I24" i="46" s="1"/>
  <c r="H24" i="46" s="1" a="1"/>
  <c r="H24" i="46" s="1"/>
  <c r="G24" i="46"/>
  <c r="J23" i="46"/>
  <c r="I23" i="46" a="1"/>
  <c r="I23" i="46" s="1"/>
  <c r="H23" i="46" s="1" a="1"/>
  <c r="H23" i="46" s="1"/>
  <c r="G23" i="46"/>
  <c r="J22" i="46"/>
  <c r="I22" i="46" a="1"/>
  <c r="I22" i="46" s="1"/>
  <c r="H22" i="46" s="1" a="1"/>
  <c r="H22" i="46" s="1"/>
  <c r="G22" i="46"/>
  <c r="J21" i="46"/>
  <c r="I21" i="46"/>
  <c r="I21" i="46" a="1"/>
  <c r="H21" i="46" a="1"/>
  <c r="H21" i="46" s="1"/>
  <c r="G21" i="46"/>
  <c r="J20" i="46"/>
  <c r="I20" i="46" a="1"/>
  <c r="I20" i="46" s="1"/>
  <c r="H20" i="46" s="1" a="1"/>
  <c r="H20" i="46" s="1"/>
  <c r="G20" i="46"/>
  <c r="J19" i="46"/>
  <c r="I19" i="46" a="1"/>
  <c r="I19" i="46" s="1"/>
  <c r="H19" i="46" s="1" a="1"/>
  <c r="H19" i="46" s="1"/>
  <c r="G19" i="46"/>
  <c r="J18" i="46"/>
  <c r="I18" i="46" a="1"/>
  <c r="I18" i="46" s="1"/>
  <c r="H18" i="46" s="1" a="1"/>
  <c r="H18" i="46" s="1"/>
  <c r="G18" i="46"/>
  <c r="B15" i="46"/>
  <c r="B14" i="46"/>
  <c r="B13" i="46"/>
  <c r="B12" i="46"/>
  <c r="B11" i="46"/>
  <c r="B10" i="46"/>
  <c r="C40" i="46" s="1"/>
  <c r="F7" i="46"/>
  <c r="B7" i="46"/>
  <c r="F6" i="46"/>
  <c r="F5" i="46"/>
  <c r="I37" i="45" a="1"/>
  <c r="I37" i="45" s="1"/>
  <c r="H37" i="45" s="1" a="1"/>
  <c r="H37" i="45" s="1"/>
  <c r="G37" i="45"/>
  <c r="J37" i="45" s="1"/>
  <c r="I36" i="45"/>
  <c r="H36" i="45" s="1" a="1"/>
  <c r="H36" i="45" s="1"/>
  <c r="I36" i="45" a="1"/>
  <c r="G36" i="45"/>
  <c r="J36" i="45" s="1"/>
  <c r="J35" i="45"/>
  <c r="I35" i="45"/>
  <c r="H35" i="45" s="1" a="1"/>
  <c r="H35" i="45" s="1"/>
  <c r="I35" i="45" a="1"/>
  <c r="G35" i="45"/>
  <c r="I34" i="45" a="1"/>
  <c r="I34" i="45" s="1"/>
  <c r="H34" i="45" s="1" a="1"/>
  <c r="H34" i="45" s="1"/>
  <c r="G34" i="45"/>
  <c r="J34" i="45" s="1"/>
  <c r="I33" i="45" a="1"/>
  <c r="I33" i="45" s="1"/>
  <c r="H33" i="45" s="1" a="1"/>
  <c r="H33" i="45" s="1"/>
  <c r="G33" i="45"/>
  <c r="J33" i="45" s="1"/>
  <c r="I32" i="45"/>
  <c r="H32" i="45" s="1" a="1"/>
  <c r="H32" i="45" s="1"/>
  <c r="I32" i="45" a="1"/>
  <c r="G32" i="45"/>
  <c r="J32" i="45" s="1"/>
  <c r="J31" i="45"/>
  <c r="I31" i="45"/>
  <c r="H31" i="45" s="1" a="1"/>
  <c r="H31" i="45" s="1"/>
  <c r="I31" i="45" a="1"/>
  <c r="G31" i="45"/>
  <c r="I30" i="45" a="1"/>
  <c r="I30" i="45" s="1"/>
  <c r="H30" i="45" s="1" a="1"/>
  <c r="H30" i="45" s="1"/>
  <c r="G30" i="45"/>
  <c r="J30" i="45" s="1"/>
  <c r="I29" i="45" a="1"/>
  <c r="I29" i="45" s="1"/>
  <c r="H29" i="45" s="1" a="1"/>
  <c r="H29" i="45" s="1"/>
  <c r="G29" i="45"/>
  <c r="J29" i="45" s="1"/>
  <c r="I28" i="45"/>
  <c r="H28" i="45" s="1" a="1"/>
  <c r="H28" i="45" s="1"/>
  <c r="I28" i="45" a="1"/>
  <c r="G28" i="45"/>
  <c r="J28" i="45" s="1"/>
  <c r="J27" i="45"/>
  <c r="I27" i="45"/>
  <c r="H27" i="45" s="1" a="1"/>
  <c r="H27" i="45" s="1"/>
  <c r="I27" i="45" a="1"/>
  <c r="G27" i="45"/>
  <c r="I26" i="45" a="1"/>
  <c r="I26" i="45" s="1"/>
  <c r="H26" i="45" s="1" a="1"/>
  <c r="H26" i="45" s="1"/>
  <c r="G26" i="45"/>
  <c r="J26" i="45" s="1"/>
  <c r="I25" i="45" a="1"/>
  <c r="I25" i="45" s="1"/>
  <c r="H25" i="45" s="1" a="1"/>
  <c r="H25" i="45" s="1"/>
  <c r="G25" i="45"/>
  <c r="J25" i="45" s="1"/>
  <c r="I24" i="45"/>
  <c r="H24" i="45" s="1" a="1"/>
  <c r="H24" i="45" s="1"/>
  <c r="I24" i="45" a="1"/>
  <c r="G24" i="45"/>
  <c r="J24" i="45" s="1"/>
  <c r="J23" i="45"/>
  <c r="I23" i="45"/>
  <c r="H23" i="45" s="1" a="1"/>
  <c r="H23" i="45" s="1"/>
  <c r="I23" i="45" a="1"/>
  <c r="G23" i="45"/>
  <c r="I22" i="45" a="1"/>
  <c r="I22" i="45" s="1"/>
  <c r="H22" i="45" s="1" a="1"/>
  <c r="H22" i="45" s="1"/>
  <c r="G22" i="45"/>
  <c r="J22" i="45" s="1"/>
  <c r="I21" i="45" a="1"/>
  <c r="I21" i="45" s="1"/>
  <c r="H21" i="45" s="1" a="1"/>
  <c r="H21" i="45" s="1"/>
  <c r="G21" i="45"/>
  <c r="J21" i="45" s="1"/>
  <c r="I20" i="45"/>
  <c r="H20" i="45" s="1" a="1"/>
  <c r="H20" i="45" s="1"/>
  <c r="I20" i="45" a="1"/>
  <c r="G20" i="45"/>
  <c r="J20" i="45" s="1"/>
  <c r="J19" i="45"/>
  <c r="I19" i="45"/>
  <c r="H19" i="45" s="1" a="1"/>
  <c r="H19" i="45" s="1"/>
  <c r="I19" i="45" a="1"/>
  <c r="G19" i="45"/>
  <c r="I18" i="45" a="1"/>
  <c r="I18" i="45" s="1"/>
  <c r="H18" i="45" s="1" a="1"/>
  <c r="H18" i="45" s="1"/>
  <c r="G18" i="45"/>
  <c r="J18" i="45" s="1"/>
  <c r="B15" i="45"/>
  <c r="B14" i="45"/>
  <c r="B13" i="45"/>
  <c r="B12" i="45"/>
  <c r="B11" i="45"/>
  <c r="B10" i="45"/>
  <c r="C40" i="45" s="1"/>
  <c r="F7" i="45"/>
  <c r="B7" i="45"/>
  <c r="F6" i="45"/>
  <c r="F5" i="45"/>
  <c r="I37" i="44" a="1"/>
  <c r="I37" i="44" s="1"/>
  <c r="H37" i="44" s="1" a="1"/>
  <c r="H37" i="44" s="1"/>
  <c r="G37" i="44"/>
  <c r="J37" i="44" s="1"/>
  <c r="J36" i="44"/>
  <c r="I36" i="44"/>
  <c r="I36" i="44" a="1"/>
  <c r="H36" i="44" a="1"/>
  <c r="H36" i="44" s="1"/>
  <c r="G36" i="44"/>
  <c r="J35" i="44"/>
  <c r="I35" i="44" a="1"/>
  <c r="I35" i="44" s="1"/>
  <c r="H35" i="44" s="1" a="1"/>
  <c r="H35" i="44" s="1"/>
  <c r="G35" i="44"/>
  <c r="J34" i="44"/>
  <c r="I34" i="44" a="1"/>
  <c r="I34" i="44" s="1"/>
  <c r="H34" i="44" s="1" a="1"/>
  <c r="H34" i="44" s="1"/>
  <c r="G34" i="44"/>
  <c r="I33" i="44" a="1"/>
  <c r="I33" i="44" s="1"/>
  <c r="H33" i="44" s="1" a="1"/>
  <c r="H33" i="44" s="1"/>
  <c r="G33" i="44"/>
  <c r="J33" i="44" s="1"/>
  <c r="J32" i="44"/>
  <c r="I32" i="44" a="1"/>
  <c r="I32" i="44" s="1"/>
  <c r="H32" i="44" s="1" a="1"/>
  <c r="H32" i="44" s="1"/>
  <c r="G32" i="44"/>
  <c r="J31" i="44"/>
  <c r="I31" i="44" a="1"/>
  <c r="I31" i="44" s="1"/>
  <c r="H31" i="44" s="1" a="1"/>
  <c r="H31" i="44" s="1"/>
  <c r="G31" i="44"/>
  <c r="J30" i="44"/>
  <c r="I30" i="44" a="1"/>
  <c r="I30" i="44" s="1"/>
  <c r="H30" i="44" s="1" a="1"/>
  <c r="H30" i="44" s="1"/>
  <c r="G30" i="44"/>
  <c r="J29" i="44"/>
  <c r="I29" i="44" a="1"/>
  <c r="I29" i="44" s="1"/>
  <c r="H29" i="44" s="1" a="1"/>
  <c r="H29" i="44" s="1"/>
  <c r="G29" i="44"/>
  <c r="J28" i="44"/>
  <c r="I28" i="44" a="1"/>
  <c r="I28" i="44" s="1"/>
  <c r="H28" i="44" s="1" a="1"/>
  <c r="H28" i="44" s="1"/>
  <c r="G28" i="44"/>
  <c r="J27" i="44"/>
  <c r="I27" i="44" a="1"/>
  <c r="I27" i="44" s="1"/>
  <c r="H27" i="44" s="1" a="1"/>
  <c r="H27" i="44" s="1"/>
  <c r="G27" i="44"/>
  <c r="J26" i="44"/>
  <c r="I26" i="44" a="1"/>
  <c r="I26" i="44" s="1"/>
  <c r="H26" i="44" s="1" a="1"/>
  <c r="H26" i="44" s="1"/>
  <c r="G26" i="44"/>
  <c r="J25" i="44"/>
  <c r="I25" i="44" a="1"/>
  <c r="I25" i="44" s="1"/>
  <c r="H25" i="44" s="1" a="1"/>
  <c r="H25" i="44" s="1"/>
  <c r="G25" i="44"/>
  <c r="J24" i="44"/>
  <c r="I24" i="44" a="1"/>
  <c r="I24" i="44" s="1"/>
  <c r="H24" i="44" s="1" a="1"/>
  <c r="H24" i="44" s="1"/>
  <c r="G24" i="44"/>
  <c r="J23" i="44"/>
  <c r="I23" i="44" a="1"/>
  <c r="I23" i="44" s="1"/>
  <c r="H23" i="44" s="1" a="1"/>
  <c r="H23" i="44" s="1"/>
  <c r="G23" i="44"/>
  <c r="J22" i="44"/>
  <c r="I22" i="44" a="1"/>
  <c r="I22" i="44" s="1"/>
  <c r="H22" i="44" s="1" a="1"/>
  <c r="H22" i="44" s="1"/>
  <c r="G22" i="44"/>
  <c r="J21" i="44"/>
  <c r="I21" i="44" a="1"/>
  <c r="I21" i="44" s="1"/>
  <c r="H21" i="44" s="1" a="1"/>
  <c r="H21" i="44" s="1"/>
  <c r="G21" i="44"/>
  <c r="J20" i="44"/>
  <c r="I20" i="44" a="1"/>
  <c r="I20" i="44" s="1"/>
  <c r="H20" i="44" s="1" a="1"/>
  <c r="H20" i="44" s="1"/>
  <c r="G20" i="44"/>
  <c r="J19" i="44"/>
  <c r="I19" i="44" a="1"/>
  <c r="I19" i="44" s="1"/>
  <c r="H19" i="44" s="1" a="1"/>
  <c r="H19" i="44" s="1"/>
  <c r="G19" i="44"/>
  <c r="J18" i="44"/>
  <c r="C41" i="44" s="1"/>
  <c r="I18" i="44" a="1"/>
  <c r="I18" i="44" s="1"/>
  <c r="H18" i="44" s="1" a="1"/>
  <c r="H18" i="44" s="1"/>
  <c r="G18" i="44"/>
  <c r="B15" i="44"/>
  <c r="B14" i="44"/>
  <c r="B13" i="44"/>
  <c r="B12" i="44"/>
  <c r="B11" i="44"/>
  <c r="B10" i="44"/>
  <c r="C40" i="44" s="1"/>
  <c r="F7" i="44"/>
  <c r="B7" i="44"/>
  <c r="F6" i="44"/>
  <c r="F5" i="44"/>
  <c r="I37" i="43" a="1"/>
  <c r="I37" i="43" s="1"/>
  <c r="H37" i="43" s="1" a="1"/>
  <c r="H37" i="43" s="1"/>
  <c r="G37" i="43"/>
  <c r="J37" i="43" s="1"/>
  <c r="J36" i="43"/>
  <c r="I36" i="43"/>
  <c r="I36" i="43" a="1"/>
  <c r="H36" i="43" a="1"/>
  <c r="H36" i="43" s="1"/>
  <c r="G36" i="43"/>
  <c r="J35" i="43"/>
  <c r="I35" i="43" a="1"/>
  <c r="I35" i="43" s="1"/>
  <c r="H35" i="43" s="1" a="1"/>
  <c r="H35" i="43" s="1"/>
  <c r="G35" i="43"/>
  <c r="J34" i="43"/>
  <c r="I34" i="43" a="1"/>
  <c r="I34" i="43" s="1"/>
  <c r="H34" i="43" s="1" a="1"/>
  <c r="H34" i="43" s="1"/>
  <c r="G34" i="43"/>
  <c r="I33" i="43" a="1"/>
  <c r="I33" i="43" s="1"/>
  <c r="H33" i="43" s="1" a="1"/>
  <c r="H33" i="43" s="1"/>
  <c r="G33" i="43"/>
  <c r="J33" i="43" s="1"/>
  <c r="J32" i="43"/>
  <c r="I32" i="43"/>
  <c r="I32" i="43" a="1"/>
  <c r="H32" i="43" a="1"/>
  <c r="H32" i="43" s="1"/>
  <c r="G32" i="43"/>
  <c r="J31" i="43"/>
  <c r="I31" i="43" a="1"/>
  <c r="I31" i="43" s="1"/>
  <c r="H31" i="43" s="1" a="1"/>
  <c r="H31" i="43" s="1"/>
  <c r="G31" i="43"/>
  <c r="J30" i="43"/>
  <c r="I30" i="43" a="1"/>
  <c r="I30" i="43" s="1"/>
  <c r="H30" i="43" s="1" a="1"/>
  <c r="H30" i="43" s="1"/>
  <c r="G30" i="43"/>
  <c r="I29" i="43" a="1"/>
  <c r="I29" i="43" s="1"/>
  <c r="H29" i="43" s="1" a="1"/>
  <c r="H29" i="43" s="1"/>
  <c r="G29" i="43"/>
  <c r="J29" i="43" s="1"/>
  <c r="J28" i="43"/>
  <c r="I28" i="43"/>
  <c r="I28" i="43" a="1"/>
  <c r="H28" i="43" a="1"/>
  <c r="H28" i="43" s="1"/>
  <c r="G28" i="43"/>
  <c r="J27" i="43"/>
  <c r="I27" i="43" a="1"/>
  <c r="I27" i="43" s="1"/>
  <c r="H27" i="43" s="1" a="1"/>
  <c r="H27" i="43" s="1"/>
  <c r="G27" i="43"/>
  <c r="J26" i="43"/>
  <c r="I26" i="43" a="1"/>
  <c r="I26" i="43" s="1"/>
  <c r="H26" i="43" s="1" a="1"/>
  <c r="H26" i="43" s="1"/>
  <c r="G26" i="43"/>
  <c r="I25" i="43" a="1"/>
  <c r="I25" i="43" s="1"/>
  <c r="H25" i="43" s="1" a="1"/>
  <c r="H25" i="43" s="1"/>
  <c r="G25" i="43"/>
  <c r="J25" i="43" s="1"/>
  <c r="J24" i="43"/>
  <c r="I24" i="43"/>
  <c r="I24" i="43" a="1"/>
  <c r="H24" i="43" a="1"/>
  <c r="H24" i="43" s="1"/>
  <c r="G24" i="43"/>
  <c r="J23" i="43"/>
  <c r="I23" i="43" a="1"/>
  <c r="I23" i="43" s="1"/>
  <c r="H23" i="43" s="1" a="1"/>
  <c r="H23" i="43" s="1"/>
  <c r="G23" i="43"/>
  <c r="J22" i="43"/>
  <c r="I22" i="43" a="1"/>
  <c r="I22" i="43" s="1"/>
  <c r="H22" i="43" s="1" a="1"/>
  <c r="H22" i="43" s="1"/>
  <c r="G22" i="43"/>
  <c r="I21" i="43" a="1"/>
  <c r="I21" i="43" s="1"/>
  <c r="H21" i="43" s="1" a="1"/>
  <c r="H21" i="43" s="1"/>
  <c r="G21" i="43"/>
  <c r="J21" i="43" s="1"/>
  <c r="J20" i="43"/>
  <c r="I20" i="43"/>
  <c r="I20" i="43" a="1"/>
  <c r="H20" i="43" a="1"/>
  <c r="H20" i="43" s="1"/>
  <c r="G20" i="43"/>
  <c r="J19" i="43"/>
  <c r="I19" i="43" a="1"/>
  <c r="I19" i="43" s="1"/>
  <c r="H19" i="43" s="1" a="1"/>
  <c r="H19" i="43" s="1"/>
  <c r="G19" i="43"/>
  <c r="J18" i="43"/>
  <c r="I18" i="43" a="1"/>
  <c r="I18" i="43" s="1"/>
  <c r="H18" i="43" s="1" a="1"/>
  <c r="H18" i="43" s="1"/>
  <c r="G18" i="43"/>
  <c r="B15" i="43"/>
  <c r="B14" i="43"/>
  <c r="B13" i="43"/>
  <c r="B12" i="43"/>
  <c r="B11" i="43"/>
  <c r="B10" i="43"/>
  <c r="C40" i="43" s="1"/>
  <c r="F7" i="43"/>
  <c r="B7" i="43"/>
  <c r="F6" i="43"/>
  <c r="F5" i="43"/>
  <c r="I37" i="42" a="1"/>
  <c r="I37" i="42" s="1"/>
  <c r="H37" i="42" s="1" a="1"/>
  <c r="H37" i="42" s="1"/>
  <c r="G37" i="42"/>
  <c r="J37" i="42" s="1"/>
  <c r="I36" i="42" a="1"/>
  <c r="I36" i="42" s="1"/>
  <c r="H36" i="42" s="1" a="1"/>
  <c r="H36" i="42" s="1"/>
  <c r="G36" i="42"/>
  <c r="J36" i="42" s="1"/>
  <c r="J35" i="42"/>
  <c r="I35" i="42" a="1"/>
  <c r="I35" i="42" s="1"/>
  <c r="H35" i="42" s="1" a="1"/>
  <c r="H35" i="42" s="1"/>
  <c r="G35" i="42"/>
  <c r="J34" i="42"/>
  <c r="I34" i="42" a="1"/>
  <c r="I34" i="42" s="1"/>
  <c r="H34" i="42" s="1" a="1"/>
  <c r="H34" i="42" s="1"/>
  <c r="G34" i="42"/>
  <c r="J33" i="42"/>
  <c r="I33" i="42" a="1"/>
  <c r="I33" i="42" s="1"/>
  <c r="H33" i="42" s="1" a="1"/>
  <c r="H33" i="42" s="1"/>
  <c r="G33" i="42"/>
  <c r="I32" i="42" a="1"/>
  <c r="I32" i="42" s="1"/>
  <c r="H32" i="42" s="1" a="1"/>
  <c r="H32" i="42" s="1"/>
  <c r="G32" i="42"/>
  <c r="J32" i="42" s="1"/>
  <c r="J31" i="42"/>
  <c r="I31" i="42" a="1"/>
  <c r="I31" i="42" s="1"/>
  <c r="H31" i="42" s="1" a="1"/>
  <c r="H31" i="42" s="1"/>
  <c r="G31" i="42"/>
  <c r="J30" i="42"/>
  <c r="I30" i="42" a="1"/>
  <c r="I30" i="42" s="1"/>
  <c r="H30" i="42" s="1" a="1"/>
  <c r="H30" i="42" s="1"/>
  <c r="G30" i="42"/>
  <c r="J29" i="42"/>
  <c r="I29" i="42" a="1"/>
  <c r="I29" i="42" s="1"/>
  <c r="H29" i="42" s="1" a="1"/>
  <c r="H29" i="42" s="1"/>
  <c r="G29" i="42"/>
  <c r="I28" i="42" a="1"/>
  <c r="I28" i="42" s="1"/>
  <c r="H28" i="42" s="1" a="1"/>
  <c r="H28" i="42" s="1"/>
  <c r="G28" i="42"/>
  <c r="J28" i="42" s="1"/>
  <c r="J27" i="42"/>
  <c r="I27" i="42" a="1"/>
  <c r="I27" i="42" s="1"/>
  <c r="H27" i="42" s="1" a="1"/>
  <c r="H27" i="42" s="1"/>
  <c r="G27" i="42"/>
  <c r="J26" i="42"/>
  <c r="I26" i="42" a="1"/>
  <c r="I26" i="42" s="1"/>
  <c r="H26" i="42" s="1" a="1"/>
  <c r="H26" i="42" s="1"/>
  <c r="G26" i="42"/>
  <c r="J25" i="42"/>
  <c r="I25" i="42" a="1"/>
  <c r="I25" i="42" s="1"/>
  <c r="H25" i="42" s="1" a="1"/>
  <c r="H25" i="42" s="1"/>
  <c r="G25" i="42"/>
  <c r="I24" i="42" a="1"/>
  <c r="I24" i="42" s="1"/>
  <c r="H24" i="42" s="1" a="1"/>
  <c r="H24" i="42" s="1"/>
  <c r="G24" i="42"/>
  <c r="J24" i="42" s="1"/>
  <c r="J23" i="42"/>
  <c r="I23" i="42" a="1"/>
  <c r="I23" i="42" s="1"/>
  <c r="H23" i="42" s="1" a="1"/>
  <c r="H23" i="42" s="1"/>
  <c r="G23" i="42"/>
  <c r="J22" i="42"/>
  <c r="I22" i="42" a="1"/>
  <c r="I22" i="42" s="1"/>
  <c r="H22" i="42" s="1" a="1"/>
  <c r="H22" i="42" s="1"/>
  <c r="G22" i="42"/>
  <c r="J21" i="42"/>
  <c r="I21" i="42" a="1"/>
  <c r="I21" i="42" s="1"/>
  <c r="H21" i="42" s="1" a="1"/>
  <c r="H21" i="42" s="1"/>
  <c r="G21" i="42"/>
  <c r="I20" i="42" a="1"/>
  <c r="I20" i="42" s="1"/>
  <c r="H20" i="42" s="1" a="1"/>
  <c r="H20" i="42" s="1"/>
  <c r="G20" i="42"/>
  <c r="J20" i="42" s="1"/>
  <c r="J19" i="42"/>
  <c r="I19" i="42" a="1"/>
  <c r="I19" i="42" s="1"/>
  <c r="H19" i="42" s="1" a="1"/>
  <c r="H19" i="42" s="1"/>
  <c r="G19" i="42"/>
  <c r="J18" i="42"/>
  <c r="I18" i="42" a="1"/>
  <c r="I18" i="42" s="1"/>
  <c r="H18" i="42" s="1" a="1"/>
  <c r="H18" i="42" s="1"/>
  <c r="G18" i="42"/>
  <c r="B15" i="42"/>
  <c r="B14" i="42"/>
  <c r="B13" i="42"/>
  <c r="B12" i="42"/>
  <c r="B11" i="42"/>
  <c r="B10" i="42"/>
  <c r="C40" i="42" s="1"/>
  <c r="F7" i="42"/>
  <c r="B7" i="42"/>
  <c r="F6" i="42"/>
  <c r="F5" i="42"/>
  <c r="I37" i="41" a="1"/>
  <c r="I37" i="41" s="1"/>
  <c r="H37" i="41" s="1" a="1"/>
  <c r="H37" i="41" s="1"/>
  <c r="G37" i="41"/>
  <c r="J37" i="41" s="1"/>
  <c r="I36" i="41" a="1"/>
  <c r="I36" i="41" s="1"/>
  <c r="H36" i="41" s="1" a="1"/>
  <c r="H36" i="41" s="1"/>
  <c r="G36" i="41"/>
  <c r="J36" i="41" s="1"/>
  <c r="J35" i="41"/>
  <c r="I35" i="41" a="1"/>
  <c r="I35" i="41" s="1"/>
  <c r="H35" i="41" s="1" a="1"/>
  <c r="H35" i="41" s="1"/>
  <c r="G35" i="41"/>
  <c r="J34" i="41"/>
  <c r="I34" i="41" a="1"/>
  <c r="I34" i="41" s="1"/>
  <c r="H34" i="41" s="1" a="1"/>
  <c r="H34" i="41" s="1"/>
  <c r="G34" i="41"/>
  <c r="J33" i="41"/>
  <c r="I33" i="41" a="1"/>
  <c r="I33" i="41" s="1"/>
  <c r="H33" i="41" s="1" a="1"/>
  <c r="H33" i="41" s="1"/>
  <c r="G33" i="41"/>
  <c r="J32" i="41"/>
  <c r="I32" i="41" a="1"/>
  <c r="I32" i="41" s="1"/>
  <c r="H32" i="41" s="1" a="1"/>
  <c r="H32" i="41" s="1"/>
  <c r="G32" i="41"/>
  <c r="J31" i="41"/>
  <c r="I31" i="41" a="1"/>
  <c r="I31" i="41" s="1"/>
  <c r="H31" i="41" s="1" a="1"/>
  <c r="H31" i="41" s="1"/>
  <c r="G31" i="41"/>
  <c r="J30" i="41"/>
  <c r="I30" i="41" a="1"/>
  <c r="I30" i="41" s="1"/>
  <c r="H30" i="41" s="1" a="1"/>
  <c r="H30" i="41" s="1"/>
  <c r="G30" i="41"/>
  <c r="J29" i="41"/>
  <c r="I29" i="41" a="1"/>
  <c r="I29" i="41" s="1"/>
  <c r="H29" i="41" s="1" a="1"/>
  <c r="H29" i="41" s="1"/>
  <c r="G29" i="41"/>
  <c r="J28" i="41"/>
  <c r="I28" i="41" a="1"/>
  <c r="I28" i="41" s="1"/>
  <c r="H28" i="41" s="1" a="1"/>
  <c r="H28" i="41" s="1"/>
  <c r="G28" i="41"/>
  <c r="J27" i="41"/>
  <c r="I27" i="41" a="1"/>
  <c r="I27" i="41" s="1"/>
  <c r="H27" i="41" s="1" a="1"/>
  <c r="H27" i="41" s="1"/>
  <c r="G27" i="41"/>
  <c r="J26" i="41"/>
  <c r="I26" i="41" a="1"/>
  <c r="I26" i="41" s="1"/>
  <c r="H26" i="41" s="1" a="1"/>
  <c r="H26" i="41" s="1"/>
  <c r="G26" i="41"/>
  <c r="J25" i="41"/>
  <c r="I25" i="41" a="1"/>
  <c r="I25" i="41" s="1"/>
  <c r="H25" i="41" s="1" a="1"/>
  <c r="H25" i="41" s="1"/>
  <c r="G25" i="41"/>
  <c r="J24" i="41"/>
  <c r="I24" i="41" a="1"/>
  <c r="I24" i="41" s="1"/>
  <c r="H24" i="41" s="1" a="1"/>
  <c r="H24" i="41" s="1"/>
  <c r="G24" i="41"/>
  <c r="J23" i="41"/>
  <c r="I23" i="41" a="1"/>
  <c r="I23" i="41" s="1"/>
  <c r="H23" i="41" s="1" a="1"/>
  <c r="H23" i="41" s="1"/>
  <c r="G23" i="41"/>
  <c r="J22" i="41"/>
  <c r="I22" i="41" a="1"/>
  <c r="I22" i="41" s="1"/>
  <c r="H22" i="41" s="1" a="1"/>
  <c r="H22" i="41" s="1"/>
  <c r="G22" i="41"/>
  <c r="J21" i="41"/>
  <c r="I21" i="41" a="1"/>
  <c r="I21" i="41" s="1"/>
  <c r="H21" i="41" s="1" a="1"/>
  <c r="H21" i="41" s="1"/>
  <c r="G21" i="41"/>
  <c r="J20" i="41"/>
  <c r="I20" i="41" a="1"/>
  <c r="I20" i="41" s="1"/>
  <c r="H20" i="41" s="1" a="1"/>
  <c r="H20" i="41" s="1"/>
  <c r="G20" i="41"/>
  <c r="J19" i="41"/>
  <c r="I19" i="41" a="1"/>
  <c r="I19" i="41" s="1"/>
  <c r="H19" i="41" s="1" a="1"/>
  <c r="H19" i="41" s="1"/>
  <c r="G19" i="41"/>
  <c r="J18" i="41"/>
  <c r="C41" i="41" s="1"/>
  <c r="I18" i="41" a="1"/>
  <c r="I18" i="41" s="1"/>
  <c r="H18" i="41" s="1" a="1"/>
  <c r="H18" i="41" s="1"/>
  <c r="G18" i="41"/>
  <c r="B15" i="41"/>
  <c r="B14" i="41"/>
  <c r="B13" i="41"/>
  <c r="B12" i="41"/>
  <c r="B11" i="41"/>
  <c r="B10" i="41"/>
  <c r="C40" i="41" s="1"/>
  <c r="F7" i="41"/>
  <c r="B7" i="41"/>
  <c r="F6" i="41"/>
  <c r="F5" i="41"/>
  <c r="I37" i="40" a="1"/>
  <c r="I37" i="40" s="1"/>
  <c r="H37" i="40" s="1" a="1"/>
  <c r="H37" i="40" s="1"/>
  <c r="G37" i="40"/>
  <c r="J37" i="40" s="1"/>
  <c r="I36" i="40" a="1"/>
  <c r="I36" i="40" s="1"/>
  <c r="H36" i="40" s="1" a="1"/>
  <c r="H36" i="40" s="1"/>
  <c r="G36" i="40"/>
  <c r="J36" i="40" s="1"/>
  <c r="J35" i="40"/>
  <c r="I35" i="40" a="1"/>
  <c r="I35" i="40" s="1"/>
  <c r="H35" i="40" s="1" a="1"/>
  <c r="H35" i="40" s="1"/>
  <c r="G35" i="40"/>
  <c r="J34" i="40"/>
  <c r="I34" i="40" a="1"/>
  <c r="I34" i="40" s="1"/>
  <c r="H34" i="40" s="1" a="1"/>
  <c r="H34" i="40" s="1"/>
  <c r="G34" i="40"/>
  <c r="J33" i="40"/>
  <c r="I33" i="40" a="1"/>
  <c r="I33" i="40" s="1"/>
  <c r="H33" i="40" s="1" a="1"/>
  <c r="H33" i="40" s="1"/>
  <c r="G33" i="40"/>
  <c r="J32" i="40"/>
  <c r="I32" i="40" a="1"/>
  <c r="I32" i="40" s="1"/>
  <c r="H32" i="40" s="1" a="1"/>
  <c r="H32" i="40" s="1"/>
  <c r="G32" i="40"/>
  <c r="J31" i="40"/>
  <c r="I31" i="40" a="1"/>
  <c r="I31" i="40" s="1"/>
  <c r="H31" i="40" s="1" a="1"/>
  <c r="H31" i="40" s="1"/>
  <c r="G31" i="40"/>
  <c r="J30" i="40"/>
  <c r="I30" i="40" a="1"/>
  <c r="I30" i="40" s="1"/>
  <c r="H30" i="40" s="1" a="1"/>
  <c r="H30" i="40" s="1"/>
  <c r="G30" i="40"/>
  <c r="J29" i="40"/>
  <c r="I29" i="40" a="1"/>
  <c r="I29" i="40" s="1"/>
  <c r="H29" i="40" s="1" a="1"/>
  <c r="H29" i="40" s="1"/>
  <c r="G29" i="40"/>
  <c r="J28" i="40"/>
  <c r="I28" i="40" a="1"/>
  <c r="I28" i="40" s="1"/>
  <c r="H28" i="40" s="1" a="1"/>
  <c r="H28" i="40" s="1"/>
  <c r="G28" i="40"/>
  <c r="J27" i="40"/>
  <c r="I27" i="40" a="1"/>
  <c r="I27" i="40" s="1"/>
  <c r="H27" i="40" s="1" a="1"/>
  <c r="H27" i="40" s="1"/>
  <c r="G27" i="40"/>
  <c r="J26" i="40"/>
  <c r="I26" i="40" a="1"/>
  <c r="I26" i="40" s="1"/>
  <c r="H26" i="40" s="1" a="1"/>
  <c r="H26" i="40" s="1"/>
  <c r="G26" i="40"/>
  <c r="J25" i="40"/>
  <c r="I25" i="40" a="1"/>
  <c r="I25" i="40" s="1"/>
  <c r="H25" i="40" s="1" a="1"/>
  <c r="H25" i="40" s="1"/>
  <c r="G25" i="40"/>
  <c r="J24" i="40"/>
  <c r="I24" i="40" a="1"/>
  <c r="I24" i="40" s="1"/>
  <c r="H24" i="40" s="1" a="1"/>
  <c r="H24" i="40" s="1"/>
  <c r="G24" i="40"/>
  <c r="J23" i="40"/>
  <c r="I23" i="40" a="1"/>
  <c r="I23" i="40" s="1"/>
  <c r="H23" i="40" s="1" a="1"/>
  <c r="H23" i="40" s="1"/>
  <c r="G23" i="40"/>
  <c r="J22" i="40"/>
  <c r="I22" i="40" a="1"/>
  <c r="I22" i="40" s="1"/>
  <c r="H22" i="40" s="1" a="1"/>
  <c r="H22" i="40" s="1"/>
  <c r="G22" i="40"/>
  <c r="J21" i="40"/>
  <c r="I21" i="40" a="1"/>
  <c r="I21" i="40" s="1"/>
  <c r="H21" i="40" s="1" a="1"/>
  <c r="H21" i="40" s="1"/>
  <c r="G21" i="40"/>
  <c r="J20" i="40"/>
  <c r="I20" i="40" a="1"/>
  <c r="I20" i="40" s="1"/>
  <c r="H20" i="40" s="1" a="1"/>
  <c r="H20" i="40" s="1"/>
  <c r="G20" i="40"/>
  <c r="J19" i="40"/>
  <c r="I19" i="40" a="1"/>
  <c r="I19" i="40" s="1"/>
  <c r="H19" i="40" s="1" a="1"/>
  <c r="H19" i="40" s="1"/>
  <c r="G19" i="40"/>
  <c r="J18" i="40"/>
  <c r="C41" i="40" s="1"/>
  <c r="I18" i="40" a="1"/>
  <c r="I18" i="40" s="1"/>
  <c r="H18" i="40" s="1" a="1"/>
  <c r="H18" i="40" s="1"/>
  <c r="G18" i="40"/>
  <c r="B15" i="40"/>
  <c r="B14" i="40"/>
  <c r="B13" i="40"/>
  <c r="B12" i="40"/>
  <c r="B11" i="40"/>
  <c r="B10" i="40"/>
  <c r="C40" i="40" s="1"/>
  <c r="F7" i="40"/>
  <c r="B7" i="40"/>
  <c r="F6" i="40"/>
  <c r="F5" i="40"/>
  <c r="I37" i="39" a="1"/>
  <c r="I37" i="39" s="1"/>
  <c r="H37" i="39" s="1" a="1"/>
  <c r="H37" i="39" s="1"/>
  <c r="G37" i="39"/>
  <c r="J37" i="39" s="1"/>
  <c r="J36" i="39"/>
  <c r="I36" i="39" a="1"/>
  <c r="I36" i="39" s="1"/>
  <c r="H36" i="39" s="1" a="1"/>
  <c r="H36" i="39" s="1"/>
  <c r="G36" i="39"/>
  <c r="J35" i="39"/>
  <c r="I35" i="39" a="1"/>
  <c r="I35" i="39" s="1"/>
  <c r="H35" i="39" s="1" a="1"/>
  <c r="H35" i="39" s="1"/>
  <c r="G35" i="39"/>
  <c r="J34" i="39"/>
  <c r="I34" i="39" a="1"/>
  <c r="I34" i="39" s="1"/>
  <c r="H34" i="39" s="1" a="1"/>
  <c r="H34" i="39" s="1"/>
  <c r="G34" i="39"/>
  <c r="J33" i="39"/>
  <c r="I33" i="39" a="1"/>
  <c r="I33" i="39" s="1"/>
  <c r="H33" i="39" s="1" a="1"/>
  <c r="H33" i="39" s="1"/>
  <c r="G33" i="39"/>
  <c r="J32" i="39"/>
  <c r="I32" i="39" a="1"/>
  <c r="I32" i="39" s="1"/>
  <c r="H32" i="39" s="1" a="1"/>
  <c r="H32" i="39" s="1"/>
  <c r="G32" i="39"/>
  <c r="J31" i="39"/>
  <c r="I31" i="39" a="1"/>
  <c r="I31" i="39" s="1"/>
  <c r="H31" i="39" s="1" a="1"/>
  <c r="H31" i="39" s="1"/>
  <c r="G31" i="39"/>
  <c r="J30" i="39"/>
  <c r="I30" i="39" a="1"/>
  <c r="I30" i="39" s="1"/>
  <c r="H30" i="39" s="1" a="1"/>
  <c r="H30" i="39" s="1"/>
  <c r="G30" i="39"/>
  <c r="J29" i="39"/>
  <c r="I29" i="39" a="1"/>
  <c r="I29" i="39" s="1"/>
  <c r="H29" i="39" s="1" a="1"/>
  <c r="H29" i="39" s="1"/>
  <c r="G29" i="39"/>
  <c r="J28" i="39"/>
  <c r="I28" i="39" a="1"/>
  <c r="I28" i="39" s="1"/>
  <c r="H28" i="39" s="1" a="1"/>
  <c r="H28" i="39" s="1"/>
  <c r="G28" i="39"/>
  <c r="J27" i="39"/>
  <c r="I27" i="39" a="1"/>
  <c r="I27" i="39" s="1"/>
  <c r="H27" i="39" s="1" a="1"/>
  <c r="H27" i="39" s="1"/>
  <c r="G27" i="39"/>
  <c r="J26" i="39"/>
  <c r="I26" i="39" a="1"/>
  <c r="I26" i="39" s="1"/>
  <c r="H26" i="39" s="1" a="1"/>
  <c r="H26" i="39" s="1"/>
  <c r="G26" i="39"/>
  <c r="J25" i="39"/>
  <c r="I25" i="39" a="1"/>
  <c r="I25" i="39" s="1"/>
  <c r="H25" i="39" s="1" a="1"/>
  <c r="H25" i="39" s="1"/>
  <c r="G25" i="39"/>
  <c r="J24" i="39"/>
  <c r="I24" i="39" a="1"/>
  <c r="I24" i="39" s="1"/>
  <c r="H24" i="39" s="1" a="1"/>
  <c r="H24" i="39" s="1"/>
  <c r="G24" i="39"/>
  <c r="J23" i="39"/>
  <c r="I23" i="39" a="1"/>
  <c r="I23" i="39" s="1"/>
  <c r="H23" i="39" s="1" a="1"/>
  <c r="H23" i="39" s="1"/>
  <c r="G23" i="39"/>
  <c r="J22" i="39"/>
  <c r="I22" i="39" a="1"/>
  <c r="I22" i="39" s="1"/>
  <c r="H22" i="39" s="1" a="1"/>
  <c r="H22" i="39" s="1"/>
  <c r="G22" i="39"/>
  <c r="J21" i="39"/>
  <c r="I21" i="39" a="1"/>
  <c r="I21" i="39" s="1"/>
  <c r="H21" i="39" s="1" a="1"/>
  <c r="H21" i="39" s="1"/>
  <c r="G21" i="39"/>
  <c r="J20" i="39"/>
  <c r="I20" i="39" a="1"/>
  <c r="I20" i="39" s="1"/>
  <c r="H20" i="39" s="1" a="1"/>
  <c r="H20" i="39" s="1"/>
  <c r="G20" i="39"/>
  <c r="J19" i="39"/>
  <c r="I19" i="39" a="1"/>
  <c r="I19" i="39" s="1"/>
  <c r="H19" i="39" s="1" a="1"/>
  <c r="H19" i="39" s="1"/>
  <c r="G19" i="39"/>
  <c r="J18" i="39"/>
  <c r="C41" i="39" s="1"/>
  <c r="I18" i="39" a="1"/>
  <c r="I18" i="39" s="1"/>
  <c r="H18" i="39" s="1" a="1"/>
  <c r="H18" i="39" s="1"/>
  <c r="G18" i="39"/>
  <c r="B15" i="39"/>
  <c r="B14" i="39"/>
  <c r="B13" i="39"/>
  <c r="B12" i="39"/>
  <c r="B11" i="39"/>
  <c r="B10" i="39"/>
  <c r="C40" i="39" s="1"/>
  <c r="F7" i="39"/>
  <c r="B7" i="39"/>
  <c r="F6" i="39"/>
  <c r="F5" i="39"/>
  <c r="I37" i="38" a="1"/>
  <c r="I37" i="38" s="1"/>
  <c r="H37" i="38" s="1" a="1"/>
  <c r="H37" i="38" s="1"/>
  <c r="G37" i="38"/>
  <c r="J37" i="38" s="1"/>
  <c r="J36" i="38"/>
  <c r="I36" i="38" a="1"/>
  <c r="I36" i="38" s="1"/>
  <c r="H36" i="38" s="1" a="1"/>
  <c r="H36" i="38" s="1"/>
  <c r="G36" i="38"/>
  <c r="J35" i="38"/>
  <c r="I35" i="38" a="1"/>
  <c r="I35" i="38" s="1"/>
  <c r="H35" i="38" s="1" a="1"/>
  <c r="H35" i="38" s="1"/>
  <c r="G35" i="38"/>
  <c r="J34" i="38"/>
  <c r="I34" i="38" a="1"/>
  <c r="I34" i="38" s="1"/>
  <c r="H34" i="38" s="1" a="1"/>
  <c r="H34" i="38" s="1"/>
  <c r="G34" i="38"/>
  <c r="J33" i="38"/>
  <c r="I33" i="38" a="1"/>
  <c r="I33" i="38" s="1"/>
  <c r="H33" i="38" s="1" a="1"/>
  <c r="H33" i="38" s="1"/>
  <c r="G33" i="38"/>
  <c r="J32" i="38"/>
  <c r="I32" i="38" a="1"/>
  <c r="I32" i="38" s="1"/>
  <c r="H32" i="38" s="1" a="1"/>
  <c r="H32" i="38" s="1"/>
  <c r="G32" i="38"/>
  <c r="J31" i="38"/>
  <c r="I31" i="38" a="1"/>
  <c r="I31" i="38" s="1"/>
  <c r="H31" i="38" s="1" a="1"/>
  <c r="H31" i="38" s="1"/>
  <c r="G31" i="38"/>
  <c r="J30" i="38"/>
  <c r="I30" i="38" a="1"/>
  <c r="I30" i="38" s="1"/>
  <c r="H30" i="38" s="1" a="1"/>
  <c r="H30" i="38" s="1"/>
  <c r="G30" i="38"/>
  <c r="J29" i="38"/>
  <c r="I29" i="38" a="1"/>
  <c r="I29" i="38" s="1"/>
  <c r="H29" i="38" s="1" a="1"/>
  <c r="H29" i="38" s="1"/>
  <c r="G29" i="38"/>
  <c r="J28" i="38"/>
  <c r="I28" i="38" a="1"/>
  <c r="I28" i="38" s="1"/>
  <c r="H28" i="38" s="1" a="1"/>
  <c r="H28" i="38" s="1"/>
  <c r="G28" i="38"/>
  <c r="J27" i="38"/>
  <c r="I27" i="38" a="1"/>
  <c r="I27" i="38" s="1"/>
  <c r="H27" i="38" s="1" a="1"/>
  <c r="H27" i="38" s="1"/>
  <c r="G27" i="38"/>
  <c r="J26" i="38"/>
  <c r="I26" i="38" a="1"/>
  <c r="I26" i="38" s="1"/>
  <c r="H26" i="38" s="1" a="1"/>
  <c r="H26" i="38" s="1"/>
  <c r="G26" i="38"/>
  <c r="J25" i="38"/>
  <c r="I25" i="38" a="1"/>
  <c r="I25" i="38" s="1"/>
  <c r="H25" i="38" s="1" a="1"/>
  <c r="H25" i="38" s="1"/>
  <c r="G25" i="38"/>
  <c r="J24" i="38"/>
  <c r="I24" i="38" a="1"/>
  <c r="I24" i="38" s="1"/>
  <c r="H24" i="38" s="1" a="1"/>
  <c r="H24" i="38" s="1"/>
  <c r="G24" i="38"/>
  <c r="J23" i="38"/>
  <c r="I23" i="38" a="1"/>
  <c r="I23" i="38" s="1"/>
  <c r="H23" i="38" s="1" a="1"/>
  <c r="H23" i="38" s="1"/>
  <c r="G23" i="38"/>
  <c r="J22" i="38"/>
  <c r="I22" i="38" a="1"/>
  <c r="I22" i="38" s="1"/>
  <c r="H22" i="38" s="1" a="1"/>
  <c r="H22" i="38" s="1"/>
  <c r="G22" i="38"/>
  <c r="J21" i="38"/>
  <c r="I21" i="38" a="1"/>
  <c r="I21" i="38" s="1"/>
  <c r="H21" i="38" s="1" a="1"/>
  <c r="H21" i="38" s="1"/>
  <c r="G21" i="38"/>
  <c r="J20" i="38"/>
  <c r="I20" i="38" a="1"/>
  <c r="I20" i="38" s="1"/>
  <c r="H20" i="38" s="1" a="1"/>
  <c r="H20" i="38" s="1"/>
  <c r="G20" i="38"/>
  <c r="J19" i="38"/>
  <c r="I19" i="38" a="1"/>
  <c r="I19" i="38" s="1"/>
  <c r="H19" i="38" s="1" a="1"/>
  <c r="H19" i="38" s="1"/>
  <c r="G19" i="38"/>
  <c r="J18" i="38"/>
  <c r="I18" i="38" a="1"/>
  <c r="I18" i="38" s="1"/>
  <c r="H18" i="38" s="1" a="1"/>
  <c r="H18" i="38" s="1"/>
  <c r="G18" i="38"/>
  <c r="B15" i="38"/>
  <c r="B14" i="38"/>
  <c r="B13" i="38"/>
  <c r="B12" i="38"/>
  <c r="B11" i="38"/>
  <c r="B10" i="38"/>
  <c r="C40" i="38" s="1"/>
  <c r="F7" i="38"/>
  <c r="B7" i="38"/>
  <c r="F6" i="38"/>
  <c r="F5" i="38"/>
  <c r="C40" i="37"/>
  <c r="I37" i="37" a="1"/>
  <c r="I37" i="37" s="1"/>
  <c r="H37" i="37" s="1" a="1"/>
  <c r="H37" i="37" s="1"/>
  <c r="G37" i="37"/>
  <c r="J37" i="37" s="1"/>
  <c r="J36" i="37"/>
  <c r="I36" i="37"/>
  <c r="H36" i="37" s="1" a="1"/>
  <c r="H36" i="37" s="1"/>
  <c r="I36" i="37" a="1"/>
  <c r="G36" i="37"/>
  <c r="J35" i="37"/>
  <c r="I35" i="37" a="1"/>
  <c r="I35" i="37" s="1"/>
  <c r="H35" i="37" s="1" a="1"/>
  <c r="H35" i="37" s="1"/>
  <c r="G35" i="37"/>
  <c r="I34" i="37" a="1"/>
  <c r="I34" i="37" s="1"/>
  <c r="H34" i="37" s="1" a="1"/>
  <c r="H34" i="37" s="1"/>
  <c r="G34" i="37"/>
  <c r="J34" i="37" s="1"/>
  <c r="I33" i="37" a="1"/>
  <c r="I33" i="37" s="1"/>
  <c r="H33" i="37" s="1" a="1"/>
  <c r="H33" i="37" s="1"/>
  <c r="G33" i="37"/>
  <c r="J33" i="37" s="1"/>
  <c r="J32" i="37"/>
  <c r="I32" i="37"/>
  <c r="H32" i="37" s="1" a="1"/>
  <c r="H32" i="37" s="1"/>
  <c r="I32" i="37" a="1"/>
  <c r="G32" i="37"/>
  <c r="J31" i="37"/>
  <c r="I31" i="37" a="1"/>
  <c r="I31" i="37" s="1"/>
  <c r="H31" i="37" s="1" a="1"/>
  <c r="H31" i="37" s="1"/>
  <c r="G31" i="37"/>
  <c r="I30" i="37" a="1"/>
  <c r="I30" i="37" s="1"/>
  <c r="H30" i="37" s="1" a="1"/>
  <c r="H30" i="37" s="1"/>
  <c r="G30" i="37"/>
  <c r="J30" i="37" s="1"/>
  <c r="I29" i="37" a="1"/>
  <c r="I29" i="37" s="1"/>
  <c r="H29" i="37" s="1" a="1"/>
  <c r="H29" i="37" s="1"/>
  <c r="G29" i="37"/>
  <c r="J29" i="37" s="1"/>
  <c r="J28" i="37"/>
  <c r="I28" i="37"/>
  <c r="H28" i="37" s="1" a="1"/>
  <c r="H28" i="37" s="1"/>
  <c r="I28" i="37" a="1"/>
  <c r="G28" i="37"/>
  <c r="J27" i="37"/>
  <c r="I27" i="37" a="1"/>
  <c r="I27" i="37" s="1"/>
  <c r="H27" i="37" s="1" a="1"/>
  <c r="H27" i="37" s="1"/>
  <c r="G27" i="37"/>
  <c r="I26" i="37" a="1"/>
  <c r="I26" i="37" s="1"/>
  <c r="H26" i="37" s="1" a="1"/>
  <c r="H26" i="37" s="1"/>
  <c r="G26" i="37"/>
  <c r="J26" i="37" s="1"/>
  <c r="I25" i="37" a="1"/>
  <c r="I25" i="37" s="1"/>
  <c r="H25" i="37" s="1" a="1"/>
  <c r="H25" i="37" s="1"/>
  <c r="G25" i="37"/>
  <c r="J25" i="37" s="1"/>
  <c r="J24" i="37"/>
  <c r="I24" i="37"/>
  <c r="H24" i="37" s="1" a="1"/>
  <c r="H24" i="37" s="1"/>
  <c r="I24" i="37" a="1"/>
  <c r="G24" i="37"/>
  <c r="J23" i="37"/>
  <c r="I23" i="37" a="1"/>
  <c r="I23" i="37" s="1"/>
  <c r="H23" i="37" s="1" a="1"/>
  <c r="H23" i="37" s="1"/>
  <c r="G23" i="37"/>
  <c r="I22" i="37" a="1"/>
  <c r="I22" i="37" s="1"/>
  <c r="H22" i="37" s="1" a="1"/>
  <c r="H22" i="37" s="1"/>
  <c r="G22" i="37"/>
  <c r="J22" i="37" s="1"/>
  <c r="J21" i="37"/>
  <c r="I21" i="37" a="1"/>
  <c r="I21" i="37" s="1"/>
  <c r="H21" i="37" s="1" a="1"/>
  <c r="H21" i="37" s="1"/>
  <c r="G21" i="37"/>
  <c r="J20" i="37"/>
  <c r="I20" i="37"/>
  <c r="H20" i="37" s="1" a="1"/>
  <c r="H20" i="37" s="1"/>
  <c r="I20" i="37" a="1"/>
  <c r="G20" i="37"/>
  <c r="J19" i="37"/>
  <c r="I19" i="37" a="1"/>
  <c r="I19" i="37" s="1"/>
  <c r="H19" i="37" s="1" a="1"/>
  <c r="H19" i="37" s="1"/>
  <c r="G19" i="37"/>
  <c r="I18" i="37" a="1"/>
  <c r="I18" i="37" s="1"/>
  <c r="H18" i="37" s="1" a="1"/>
  <c r="H18" i="37" s="1"/>
  <c r="G18" i="37"/>
  <c r="J18" i="37" s="1"/>
  <c r="B15" i="37"/>
  <c r="B14" i="37"/>
  <c r="B13" i="37"/>
  <c r="B12" i="37"/>
  <c r="B11" i="37"/>
  <c r="B10" i="37"/>
  <c r="F7" i="37"/>
  <c r="B7" i="37"/>
  <c r="F6" i="37"/>
  <c r="F5" i="37"/>
  <c r="I37" i="36" a="1"/>
  <c r="I37" i="36" s="1"/>
  <c r="H37" i="36" s="1" a="1"/>
  <c r="H37" i="36" s="1"/>
  <c r="G37" i="36"/>
  <c r="J37" i="36" s="1"/>
  <c r="I36" i="36"/>
  <c r="I36" i="36" a="1"/>
  <c r="H36" i="36" a="1"/>
  <c r="H36" i="36" s="1"/>
  <c r="G36" i="36"/>
  <c r="J36" i="36" s="1"/>
  <c r="J35" i="36"/>
  <c r="I35" i="36" a="1"/>
  <c r="I35" i="36" s="1"/>
  <c r="H35" i="36" s="1" a="1"/>
  <c r="H35" i="36" s="1"/>
  <c r="G35" i="36"/>
  <c r="J34" i="36"/>
  <c r="I34" i="36" a="1"/>
  <c r="I34" i="36" s="1"/>
  <c r="H34" i="36" s="1" a="1"/>
  <c r="H34" i="36" s="1"/>
  <c r="G34" i="36"/>
  <c r="J33" i="36"/>
  <c r="I33" i="36" a="1"/>
  <c r="I33" i="36" s="1"/>
  <c r="H33" i="36" s="1" a="1"/>
  <c r="H33" i="36" s="1"/>
  <c r="G33" i="36"/>
  <c r="J32" i="36"/>
  <c r="I32" i="36"/>
  <c r="I32" i="36" a="1"/>
  <c r="H32" i="36" a="1"/>
  <c r="H32" i="36" s="1"/>
  <c r="G32" i="36"/>
  <c r="J31" i="36"/>
  <c r="I31" i="36" a="1"/>
  <c r="I31" i="36" s="1"/>
  <c r="H31" i="36" s="1" a="1"/>
  <c r="H31" i="36" s="1"/>
  <c r="G31" i="36"/>
  <c r="J30" i="36"/>
  <c r="I30" i="36" a="1"/>
  <c r="I30" i="36" s="1"/>
  <c r="H30" i="36" s="1" a="1"/>
  <c r="H30" i="36" s="1"/>
  <c r="G30" i="36"/>
  <c r="J29" i="36"/>
  <c r="I29" i="36" a="1"/>
  <c r="I29" i="36" s="1"/>
  <c r="H29" i="36" s="1" a="1"/>
  <c r="H29" i="36" s="1"/>
  <c r="G29" i="36"/>
  <c r="J28" i="36"/>
  <c r="I28" i="36"/>
  <c r="I28" i="36" a="1"/>
  <c r="H28" i="36" a="1"/>
  <c r="H28" i="36" s="1"/>
  <c r="G28" i="36"/>
  <c r="J27" i="36"/>
  <c r="I27" i="36" a="1"/>
  <c r="I27" i="36" s="1"/>
  <c r="H27" i="36" s="1" a="1"/>
  <c r="H27" i="36" s="1"/>
  <c r="G27" i="36"/>
  <c r="J26" i="36"/>
  <c r="I26" i="36" a="1"/>
  <c r="I26" i="36" s="1"/>
  <c r="H26" i="36" s="1" a="1"/>
  <c r="H26" i="36" s="1"/>
  <c r="G26" i="36"/>
  <c r="J25" i="36"/>
  <c r="I25" i="36" a="1"/>
  <c r="I25" i="36" s="1"/>
  <c r="H25" i="36" s="1" a="1"/>
  <c r="H25" i="36" s="1"/>
  <c r="G25" i="36"/>
  <c r="J24" i="36"/>
  <c r="I24" i="36"/>
  <c r="I24" i="36" a="1"/>
  <c r="H24" i="36" a="1"/>
  <c r="H24" i="36" s="1"/>
  <c r="G24" i="36"/>
  <c r="J23" i="36"/>
  <c r="I23" i="36" a="1"/>
  <c r="I23" i="36" s="1"/>
  <c r="H23" i="36" s="1" a="1"/>
  <c r="H23" i="36" s="1"/>
  <c r="G23" i="36"/>
  <c r="J22" i="36"/>
  <c r="I22" i="36" a="1"/>
  <c r="I22" i="36" s="1"/>
  <c r="H22" i="36" s="1" a="1"/>
  <c r="H22" i="36" s="1"/>
  <c r="G22" i="36"/>
  <c r="J21" i="36"/>
  <c r="I21" i="36" a="1"/>
  <c r="I21" i="36" s="1"/>
  <c r="H21" i="36" s="1" a="1"/>
  <c r="H21" i="36" s="1"/>
  <c r="G21" i="36"/>
  <c r="J20" i="36"/>
  <c r="I20" i="36" a="1"/>
  <c r="I20" i="36" s="1"/>
  <c r="H20" i="36" s="1" a="1"/>
  <c r="H20" i="36" s="1"/>
  <c r="G20" i="36"/>
  <c r="J19" i="36"/>
  <c r="I19" i="36" a="1"/>
  <c r="I19" i="36" s="1"/>
  <c r="H19" i="36" s="1" a="1"/>
  <c r="H19" i="36" s="1"/>
  <c r="G19" i="36"/>
  <c r="J18" i="36"/>
  <c r="C41" i="36" s="1"/>
  <c r="I18" i="36" a="1"/>
  <c r="I18" i="36" s="1"/>
  <c r="H18" i="36" s="1" a="1"/>
  <c r="H18" i="36" s="1"/>
  <c r="G18" i="36"/>
  <c r="B15" i="36"/>
  <c r="B14" i="36"/>
  <c r="B13" i="36"/>
  <c r="B12" i="36"/>
  <c r="B11" i="36"/>
  <c r="C40" i="36" s="1"/>
  <c r="B10" i="36"/>
  <c r="F7" i="36"/>
  <c r="B7" i="36"/>
  <c r="F6" i="36"/>
  <c r="F5" i="36"/>
  <c r="I37" i="35" a="1"/>
  <c r="I37" i="35" s="1"/>
  <c r="H37" i="35" s="1" a="1"/>
  <c r="H37" i="35" s="1"/>
  <c r="G37" i="35"/>
  <c r="J37" i="35" s="1"/>
  <c r="J36" i="35"/>
  <c r="I36" i="35" a="1"/>
  <c r="I36" i="35" s="1"/>
  <c r="H36" i="35" s="1" a="1"/>
  <c r="H36" i="35" s="1"/>
  <c r="G36" i="35"/>
  <c r="J35" i="35"/>
  <c r="I35" i="35" a="1"/>
  <c r="I35" i="35" s="1"/>
  <c r="H35" i="35" s="1" a="1"/>
  <c r="H35" i="35" s="1"/>
  <c r="G35" i="35"/>
  <c r="J34" i="35"/>
  <c r="I34" i="35" a="1"/>
  <c r="I34" i="35" s="1"/>
  <c r="H34" i="35" s="1" a="1"/>
  <c r="H34" i="35" s="1"/>
  <c r="G34" i="35"/>
  <c r="J33" i="35"/>
  <c r="I33" i="35" a="1"/>
  <c r="I33" i="35" s="1"/>
  <c r="H33" i="35" s="1" a="1"/>
  <c r="H33" i="35" s="1"/>
  <c r="G33" i="35"/>
  <c r="J32" i="35"/>
  <c r="I32" i="35" a="1"/>
  <c r="I32" i="35" s="1"/>
  <c r="H32" i="35" s="1" a="1"/>
  <c r="H32" i="35" s="1"/>
  <c r="G32" i="35"/>
  <c r="J31" i="35"/>
  <c r="I31" i="35" a="1"/>
  <c r="I31" i="35" s="1"/>
  <c r="H31" i="35" s="1" a="1"/>
  <c r="H31" i="35" s="1"/>
  <c r="G31" i="35"/>
  <c r="J30" i="35"/>
  <c r="I30" i="35" a="1"/>
  <c r="I30" i="35" s="1"/>
  <c r="H30" i="35" s="1" a="1"/>
  <c r="H30" i="35" s="1"/>
  <c r="G30" i="35"/>
  <c r="J29" i="35"/>
  <c r="I29" i="35" a="1"/>
  <c r="I29" i="35" s="1"/>
  <c r="H29" i="35" s="1" a="1"/>
  <c r="H29" i="35" s="1"/>
  <c r="G29" i="35"/>
  <c r="J28" i="35"/>
  <c r="I28" i="35" a="1"/>
  <c r="I28" i="35" s="1"/>
  <c r="H28" i="35" s="1" a="1"/>
  <c r="H28" i="35" s="1"/>
  <c r="G28" i="35"/>
  <c r="J27" i="35"/>
  <c r="I27" i="35" a="1"/>
  <c r="I27" i="35" s="1"/>
  <c r="H27" i="35" s="1" a="1"/>
  <c r="H27" i="35" s="1"/>
  <c r="G27" i="35"/>
  <c r="J26" i="35"/>
  <c r="I26" i="35" a="1"/>
  <c r="I26" i="35" s="1"/>
  <c r="H26" i="35" s="1" a="1"/>
  <c r="H26" i="35" s="1"/>
  <c r="G26" i="35"/>
  <c r="J25" i="35"/>
  <c r="I25" i="35" a="1"/>
  <c r="I25" i="35" s="1"/>
  <c r="H25" i="35" s="1" a="1"/>
  <c r="H25" i="35" s="1"/>
  <c r="G25" i="35"/>
  <c r="J24" i="35"/>
  <c r="I24" i="35" a="1"/>
  <c r="I24" i="35" s="1"/>
  <c r="H24" i="35" s="1" a="1"/>
  <c r="H24" i="35" s="1"/>
  <c r="G24" i="35"/>
  <c r="J23" i="35"/>
  <c r="I23" i="35" a="1"/>
  <c r="I23" i="35" s="1"/>
  <c r="H23" i="35" s="1" a="1"/>
  <c r="H23" i="35" s="1"/>
  <c r="G23" i="35"/>
  <c r="J22" i="35"/>
  <c r="I22" i="35" a="1"/>
  <c r="I22" i="35" s="1"/>
  <c r="H22" i="35" s="1" a="1"/>
  <c r="H22" i="35" s="1"/>
  <c r="G22" i="35"/>
  <c r="J21" i="35"/>
  <c r="I21" i="35" a="1"/>
  <c r="I21" i="35" s="1"/>
  <c r="H21" i="35" s="1" a="1"/>
  <c r="H21" i="35" s="1"/>
  <c r="G21" i="35"/>
  <c r="J20" i="35"/>
  <c r="I20" i="35" a="1"/>
  <c r="I20" i="35" s="1"/>
  <c r="H20" i="35" s="1" a="1"/>
  <c r="H20" i="35" s="1"/>
  <c r="G20" i="35"/>
  <c r="J19" i="35"/>
  <c r="I19" i="35" a="1"/>
  <c r="I19" i="35" s="1"/>
  <c r="H19" i="35" s="1" a="1"/>
  <c r="H19" i="35" s="1"/>
  <c r="G19" i="35"/>
  <c r="J18" i="35"/>
  <c r="C41" i="35" s="1"/>
  <c r="I18" i="35" a="1"/>
  <c r="I18" i="35" s="1"/>
  <c r="H18" i="35" s="1" a="1"/>
  <c r="H18" i="35" s="1"/>
  <c r="G18" i="35"/>
  <c r="B15" i="35"/>
  <c r="B14" i="35"/>
  <c r="B13" i="35"/>
  <c r="B12" i="35"/>
  <c r="B11" i="35"/>
  <c r="B10" i="35"/>
  <c r="C40" i="35" s="1"/>
  <c r="F7" i="35"/>
  <c r="B7" i="35"/>
  <c r="F6" i="35"/>
  <c r="F5" i="35"/>
  <c r="I37" i="34" a="1"/>
  <c r="I37" i="34" s="1"/>
  <c r="H37" i="34" s="1" a="1"/>
  <c r="H37" i="34" s="1"/>
  <c r="G37" i="34"/>
  <c r="J37" i="34" s="1"/>
  <c r="I36" i="34" a="1"/>
  <c r="I36" i="34" s="1"/>
  <c r="H36" i="34" s="1" a="1"/>
  <c r="H36" i="34" s="1"/>
  <c r="G36" i="34"/>
  <c r="J36" i="34" s="1"/>
  <c r="I35" i="34"/>
  <c r="H35" i="34" s="1" a="1"/>
  <c r="H35" i="34" s="1"/>
  <c r="I35" i="34" a="1"/>
  <c r="G35" i="34"/>
  <c r="J35" i="34" s="1"/>
  <c r="J34" i="34"/>
  <c r="I34" i="34" a="1"/>
  <c r="I34" i="34" s="1"/>
  <c r="H34" i="34" s="1" a="1"/>
  <c r="H34" i="34" s="1"/>
  <c r="G34" i="34"/>
  <c r="I33" i="34" a="1"/>
  <c r="I33" i="34" s="1"/>
  <c r="H33" i="34" s="1" a="1"/>
  <c r="H33" i="34" s="1"/>
  <c r="G33" i="34"/>
  <c r="J33" i="34" s="1"/>
  <c r="J32" i="34"/>
  <c r="I32" i="34" a="1"/>
  <c r="I32" i="34" s="1"/>
  <c r="H32" i="34" s="1" a="1"/>
  <c r="H32" i="34" s="1"/>
  <c r="G32" i="34"/>
  <c r="I31" i="34" a="1"/>
  <c r="I31" i="34" s="1"/>
  <c r="H31" i="34" s="1" a="1"/>
  <c r="H31" i="34" s="1"/>
  <c r="G31" i="34"/>
  <c r="J31" i="34" s="1"/>
  <c r="J30" i="34"/>
  <c r="I30" i="34" a="1"/>
  <c r="I30" i="34" s="1"/>
  <c r="H30" i="34" s="1" a="1"/>
  <c r="H30" i="34" s="1"/>
  <c r="G30" i="34"/>
  <c r="J29" i="34"/>
  <c r="I29" i="34" a="1"/>
  <c r="I29" i="34" s="1"/>
  <c r="H29" i="34" s="1" a="1"/>
  <c r="H29" i="34" s="1"/>
  <c r="G29" i="34"/>
  <c r="J28" i="34"/>
  <c r="I28" i="34" a="1"/>
  <c r="I28" i="34" s="1"/>
  <c r="H28" i="34" s="1" a="1"/>
  <c r="H28" i="34" s="1"/>
  <c r="G28" i="34"/>
  <c r="I27" i="34" a="1"/>
  <c r="I27" i="34" s="1"/>
  <c r="H27" i="34" s="1" a="1"/>
  <c r="H27" i="34" s="1"/>
  <c r="G27" i="34"/>
  <c r="J27" i="34" s="1"/>
  <c r="J26" i="34"/>
  <c r="I26" i="34" a="1"/>
  <c r="I26" i="34" s="1"/>
  <c r="H26" i="34" s="1" a="1"/>
  <c r="H26" i="34" s="1"/>
  <c r="G26" i="34"/>
  <c r="J25" i="34"/>
  <c r="I25" i="34" a="1"/>
  <c r="I25" i="34" s="1"/>
  <c r="H25" i="34" s="1" a="1"/>
  <c r="H25" i="34" s="1"/>
  <c r="G25" i="34"/>
  <c r="J24" i="34"/>
  <c r="I24" i="34" a="1"/>
  <c r="I24" i="34" s="1"/>
  <c r="H24" i="34" s="1" a="1"/>
  <c r="H24" i="34" s="1"/>
  <c r="G24" i="34"/>
  <c r="I23" i="34" a="1"/>
  <c r="I23" i="34" s="1"/>
  <c r="H23" i="34" s="1" a="1"/>
  <c r="H23" i="34" s="1"/>
  <c r="G23" i="34"/>
  <c r="J23" i="34" s="1"/>
  <c r="J22" i="34"/>
  <c r="I22" i="34" a="1"/>
  <c r="I22" i="34" s="1"/>
  <c r="H22" i="34" s="1" a="1"/>
  <c r="H22" i="34" s="1"/>
  <c r="G22" i="34"/>
  <c r="J21" i="34"/>
  <c r="I21" i="34" a="1"/>
  <c r="I21" i="34" s="1"/>
  <c r="H21" i="34" s="1" a="1"/>
  <c r="H21" i="34" s="1"/>
  <c r="G21" i="34"/>
  <c r="J20" i="34"/>
  <c r="I20" i="34" a="1"/>
  <c r="I20" i="34" s="1"/>
  <c r="H20" i="34" s="1" a="1"/>
  <c r="H20" i="34" s="1"/>
  <c r="G20" i="34"/>
  <c r="I19" i="34" a="1"/>
  <c r="I19" i="34" s="1"/>
  <c r="H19" i="34" s="1" a="1"/>
  <c r="H19" i="34" s="1"/>
  <c r="G19" i="34"/>
  <c r="J19" i="34" s="1"/>
  <c r="J18" i="34"/>
  <c r="C41" i="34" s="1"/>
  <c r="I18" i="34" a="1"/>
  <c r="I18" i="34" s="1"/>
  <c r="H18" i="34" s="1" a="1"/>
  <c r="H18" i="34" s="1"/>
  <c r="G18" i="34"/>
  <c r="B15" i="34"/>
  <c r="B14" i="34"/>
  <c r="B13" i="34"/>
  <c r="B12" i="34"/>
  <c r="B11" i="34"/>
  <c r="B10" i="34"/>
  <c r="C40" i="34" s="1"/>
  <c r="F7" i="34"/>
  <c r="B7" i="34"/>
  <c r="F6" i="34"/>
  <c r="F5" i="34"/>
  <c r="I37" i="33" a="1"/>
  <c r="I37" i="33" s="1"/>
  <c r="H37" i="33" s="1" a="1"/>
  <c r="H37" i="33" s="1"/>
  <c r="G37" i="33"/>
  <c r="J37" i="33" s="1"/>
  <c r="J36" i="33"/>
  <c r="I36" i="33"/>
  <c r="I36" i="33" a="1"/>
  <c r="H36" i="33" a="1"/>
  <c r="H36" i="33" s="1"/>
  <c r="G36" i="33"/>
  <c r="J35" i="33"/>
  <c r="I35" i="33" a="1"/>
  <c r="I35" i="33" s="1"/>
  <c r="H35" i="33" s="1" a="1"/>
  <c r="H35" i="33" s="1"/>
  <c r="G35" i="33"/>
  <c r="I34" i="33" a="1"/>
  <c r="I34" i="33" s="1"/>
  <c r="H34" i="33" s="1" a="1"/>
  <c r="H34" i="33" s="1"/>
  <c r="G34" i="33"/>
  <c r="J34" i="33" s="1"/>
  <c r="I33" i="33" a="1"/>
  <c r="I33" i="33" s="1"/>
  <c r="H33" i="33" s="1" a="1"/>
  <c r="H33" i="33" s="1"/>
  <c r="G33" i="33"/>
  <c r="J33" i="33" s="1"/>
  <c r="J32" i="33"/>
  <c r="I32" i="33"/>
  <c r="H32" i="33" s="1" a="1"/>
  <c r="H32" i="33" s="1"/>
  <c r="I32" i="33" a="1"/>
  <c r="G32" i="33"/>
  <c r="J31" i="33"/>
  <c r="I31" i="33" a="1"/>
  <c r="I31" i="33" s="1"/>
  <c r="H31" i="33" s="1" a="1"/>
  <c r="H31" i="33" s="1"/>
  <c r="G31" i="33"/>
  <c r="I30" i="33" a="1"/>
  <c r="I30" i="33" s="1"/>
  <c r="H30" i="33" s="1" a="1"/>
  <c r="H30" i="33" s="1"/>
  <c r="G30" i="33"/>
  <c r="J30" i="33" s="1"/>
  <c r="I29" i="33" a="1"/>
  <c r="I29" i="33" s="1"/>
  <c r="H29" i="33" s="1" a="1"/>
  <c r="H29" i="33" s="1"/>
  <c r="G29" i="33"/>
  <c r="J29" i="33" s="1"/>
  <c r="J28" i="33"/>
  <c r="I28" i="33"/>
  <c r="H28" i="33" s="1" a="1"/>
  <c r="H28" i="33" s="1"/>
  <c r="I28" i="33" a="1"/>
  <c r="G28" i="33"/>
  <c r="J27" i="33"/>
  <c r="I27" i="33" a="1"/>
  <c r="I27" i="33" s="1"/>
  <c r="H27" i="33" s="1" a="1"/>
  <c r="H27" i="33" s="1"/>
  <c r="G27" i="33"/>
  <c r="I26" i="33" a="1"/>
  <c r="I26" i="33" s="1"/>
  <c r="H26" i="33" s="1" a="1"/>
  <c r="H26" i="33" s="1"/>
  <c r="G26" i="33"/>
  <c r="J26" i="33" s="1"/>
  <c r="I25" i="33" a="1"/>
  <c r="I25" i="33" s="1"/>
  <c r="H25" i="33" s="1" a="1"/>
  <c r="H25" i="33" s="1"/>
  <c r="G25" i="33"/>
  <c r="J25" i="33" s="1"/>
  <c r="J24" i="33"/>
  <c r="I24" i="33"/>
  <c r="H24" i="33" s="1" a="1"/>
  <c r="H24" i="33" s="1"/>
  <c r="I24" i="33" a="1"/>
  <c r="G24" i="33"/>
  <c r="J23" i="33"/>
  <c r="I23" i="33" a="1"/>
  <c r="I23" i="33" s="1"/>
  <c r="H23" i="33" s="1" a="1"/>
  <c r="H23" i="33" s="1"/>
  <c r="G23" i="33"/>
  <c r="I22" i="33" a="1"/>
  <c r="I22" i="33" s="1"/>
  <c r="H22" i="33" s="1" a="1"/>
  <c r="H22" i="33" s="1"/>
  <c r="G22" i="33"/>
  <c r="J22" i="33" s="1"/>
  <c r="I21" i="33" a="1"/>
  <c r="I21" i="33" s="1"/>
  <c r="H21" i="33" s="1" a="1"/>
  <c r="H21" i="33" s="1"/>
  <c r="G21" i="33"/>
  <c r="J21" i="33" s="1"/>
  <c r="J20" i="33"/>
  <c r="I20" i="33"/>
  <c r="H20" i="33" s="1" a="1"/>
  <c r="H20" i="33" s="1"/>
  <c r="I20" i="33" a="1"/>
  <c r="G20" i="33"/>
  <c r="J19" i="33"/>
  <c r="I19" i="33" a="1"/>
  <c r="I19" i="33" s="1"/>
  <c r="H19" i="33" s="1" a="1"/>
  <c r="H19" i="33" s="1"/>
  <c r="G19" i="33"/>
  <c r="I18" i="33" a="1"/>
  <c r="I18" i="33" s="1"/>
  <c r="H18" i="33" s="1" a="1"/>
  <c r="H18" i="33" s="1"/>
  <c r="G18" i="33"/>
  <c r="J18" i="33" s="1"/>
  <c r="C41" i="33" s="1"/>
  <c r="B15" i="33"/>
  <c r="B14" i="33"/>
  <c r="B13" i="33"/>
  <c r="B12" i="33"/>
  <c r="B11" i="33"/>
  <c r="B10" i="33"/>
  <c r="C40" i="33" s="1"/>
  <c r="F7" i="33"/>
  <c r="B7" i="33"/>
  <c r="F6" i="33"/>
  <c r="F5" i="33"/>
  <c r="I37" i="32" a="1"/>
  <c r="I37" i="32" s="1"/>
  <c r="H37" i="32" s="1" a="1"/>
  <c r="H37" i="32" s="1"/>
  <c r="G37" i="32"/>
  <c r="J37" i="32" s="1"/>
  <c r="I36" i="32" a="1"/>
  <c r="I36" i="32" s="1"/>
  <c r="H36" i="32" s="1" a="1"/>
  <c r="H36" i="32" s="1"/>
  <c r="G36" i="32"/>
  <c r="J36" i="32" s="1"/>
  <c r="J35" i="32"/>
  <c r="I35" i="32"/>
  <c r="H35" i="32" s="1" a="1"/>
  <c r="H35" i="32" s="1"/>
  <c r="I35" i="32" a="1"/>
  <c r="G35" i="32"/>
  <c r="J34" i="32"/>
  <c r="I34" i="32" a="1"/>
  <c r="I34" i="32" s="1"/>
  <c r="H34" i="32" s="1" a="1"/>
  <c r="H34" i="32" s="1"/>
  <c r="G34" i="32"/>
  <c r="I33" i="32" a="1"/>
  <c r="I33" i="32" s="1"/>
  <c r="H33" i="32" s="1" a="1"/>
  <c r="H33" i="32" s="1"/>
  <c r="G33" i="32"/>
  <c r="J33" i="32" s="1"/>
  <c r="J32" i="32"/>
  <c r="I32" i="32" a="1"/>
  <c r="I32" i="32" s="1"/>
  <c r="H32" i="32" s="1" a="1"/>
  <c r="H32" i="32" s="1"/>
  <c r="G32" i="32"/>
  <c r="J31" i="32"/>
  <c r="I31" i="32"/>
  <c r="H31" i="32" s="1" a="1"/>
  <c r="H31" i="32" s="1"/>
  <c r="I31" i="32" a="1"/>
  <c r="G31" i="32"/>
  <c r="J30" i="32"/>
  <c r="I30" i="32" a="1"/>
  <c r="I30" i="32" s="1"/>
  <c r="H30" i="32" s="1" a="1"/>
  <c r="H30" i="32" s="1"/>
  <c r="G30" i="32"/>
  <c r="I29" i="32" a="1"/>
  <c r="I29" i="32" s="1"/>
  <c r="H29" i="32" s="1" a="1"/>
  <c r="H29" i="32" s="1"/>
  <c r="G29" i="32"/>
  <c r="J29" i="32" s="1"/>
  <c r="J28" i="32"/>
  <c r="I28" i="32" a="1"/>
  <c r="I28" i="32" s="1"/>
  <c r="H28" i="32" s="1" a="1"/>
  <c r="H28" i="32" s="1"/>
  <c r="G28" i="32"/>
  <c r="J27" i="32"/>
  <c r="I27" i="32"/>
  <c r="H27" i="32" s="1" a="1"/>
  <c r="H27" i="32" s="1"/>
  <c r="I27" i="32" a="1"/>
  <c r="G27" i="32"/>
  <c r="J26" i="32"/>
  <c r="I26" i="32" a="1"/>
  <c r="I26" i="32" s="1"/>
  <c r="H26" i="32" s="1" a="1"/>
  <c r="H26" i="32" s="1"/>
  <c r="G26" i="32"/>
  <c r="I25" i="32" a="1"/>
  <c r="I25" i="32" s="1"/>
  <c r="H25" i="32" s="1" a="1"/>
  <c r="H25" i="32" s="1"/>
  <c r="G25" i="32"/>
  <c r="J25" i="32" s="1"/>
  <c r="J24" i="32"/>
  <c r="I24" i="32" a="1"/>
  <c r="I24" i="32" s="1"/>
  <c r="H24" i="32" s="1" a="1"/>
  <c r="H24" i="32" s="1"/>
  <c r="G24" i="32"/>
  <c r="J23" i="32"/>
  <c r="I23" i="32" a="1"/>
  <c r="I23" i="32" s="1"/>
  <c r="H23" i="32" s="1" a="1"/>
  <c r="H23" i="32" s="1"/>
  <c r="G23" i="32"/>
  <c r="J22" i="32"/>
  <c r="I22" i="32" a="1"/>
  <c r="I22" i="32" s="1"/>
  <c r="H22" i="32" s="1" a="1"/>
  <c r="H22" i="32" s="1"/>
  <c r="G22" i="32"/>
  <c r="I21" i="32" a="1"/>
  <c r="I21" i="32" s="1"/>
  <c r="H21" i="32" s="1" a="1"/>
  <c r="H21" i="32" s="1"/>
  <c r="G21" i="32"/>
  <c r="J21" i="32" s="1"/>
  <c r="J20" i="32"/>
  <c r="I20" i="32" a="1"/>
  <c r="I20" i="32" s="1"/>
  <c r="H20" i="32" s="1" a="1"/>
  <c r="H20" i="32" s="1"/>
  <c r="G20" i="32"/>
  <c r="J19" i="32"/>
  <c r="I19" i="32" a="1"/>
  <c r="I19" i="32" s="1"/>
  <c r="H19" i="32" s="1" a="1"/>
  <c r="H19" i="32" s="1"/>
  <c r="G19" i="32"/>
  <c r="J18" i="32"/>
  <c r="I18" i="32" a="1"/>
  <c r="I18" i="32" s="1"/>
  <c r="H18" i="32" s="1" a="1"/>
  <c r="H18" i="32" s="1"/>
  <c r="G18" i="32"/>
  <c r="B15" i="32"/>
  <c r="B14" i="32"/>
  <c r="B13" i="32"/>
  <c r="B12" i="32"/>
  <c r="B11" i="32"/>
  <c r="B10" i="32"/>
  <c r="C40" i="32" s="1"/>
  <c r="F7" i="32"/>
  <c r="B7" i="32"/>
  <c r="F6" i="32"/>
  <c r="F5" i="32"/>
  <c r="I37" i="31" a="1"/>
  <c r="I37" i="31" s="1"/>
  <c r="H37" i="31" s="1" a="1"/>
  <c r="H37" i="31" s="1"/>
  <c r="G37" i="31"/>
  <c r="J37" i="31" s="1"/>
  <c r="I36" i="31" a="1"/>
  <c r="I36" i="31" s="1"/>
  <c r="H36" i="31" s="1" a="1"/>
  <c r="H36" i="31" s="1"/>
  <c r="G36" i="31"/>
  <c r="J36" i="31" s="1"/>
  <c r="J35" i="31"/>
  <c r="I35" i="31" a="1"/>
  <c r="I35" i="31" s="1"/>
  <c r="H35" i="31" s="1" a="1"/>
  <c r="H35" i="31" s="1"/>
  <c r="G35" i="31"/>
  <c r="J34" i="31"/>
  <c r="I34" i="31" a="1"/>
  <c r="I34" i="31" s="1"/>
  <c r="H34" i="31" s="1" a="1"/>
  <c r="H34" i="31" s="1"/>
  <c r="G34" i="31"/>
  <c r="I33" i="31" a="1"/>
  <c r="I33" i="31" s="1"/>
  <c r="H33" i="31" s="1" a="1"/>
  <c r="H33" i="31" s="1"/>
  <c r="G33" i="31"/>
  <c r="J33" i="31" s="1"/>
  <c r="J32" i="31"/>
  <c r="I32" i="31" a="1"/>
  <c r="I32" i="31" s="1"/>
  <c r="H32" i="31" s="1" a="1"/>
  <c r="H32" i="31" s="1"/>
  <c r="G32" i="31"/>
  <c r="J31" i="31"/>
  <c r="I31" i="31" a="1"/>
  <c r="I31" i="31" s="1"/>
  <c r="H31" i="31" s="1" a="1"/>
  <c r="H31" i="31" s="1"/>
  <c r="G31" i="31"/>
  <c r="J30" i="31"/>
  <c r="I30" i="31" a="1"/>
  <c r="I30" i="31" s="1"/>
  <c r="H30" i="31" s="1" a="1"/>
  <c r="H30" i="31" s="1"/>
  <c r="G30" i="31"/>
  <c r="I29" i="31" a="1"/>
  <c r="I29" i="31" s="1"/>
  <c r="H29" i="31" s="1" a="1"/>
  <c r="H29" i="31" s="1"/>
  <c r="G29" i="31"/>
  <c r="J29" i="31" s="1"/>
  <c r="J28" i="31"/>
  <c r="I28" i="31" a="1"/>
  <c r="I28" i="31" s="1"/>
  <c r="H28" i="31" s="1" a="1"/>
  <c r="H28" i="31" s="1"/>
  <c r="G28" i="31"/>
  <c r="J27" i="31"/>
  <c r="I27" i="31" a="1"/>
  <c r="I27" i="31" s="1"/>
  <c r="H27" i="31" s="1" a="1"/>
  <c r="H27" i="31" s="1"/>
  <c r="G27" i="31"/>
  <c r="J26" i="31"/>
  <c r="I26" i="31" a="1"/>
  <c r="I26" i="31" s="1"/>
  <c r="H26" i="31" s="1" a="1"/>
  <c r="H26" i="31" s="1"/>
  <c r="G26" i="31"/>
  <c r="J25" i="31"/>
  <c r="I25" i="31" a="1"/>
  <c r="I25" i="31" s="1"/>
  <c r="H25" i="31" s="1" a="1"/>
  <c r="H25" i="31" s="1"/>
  <c r="G25" i="31"/>
  <c r="J24" i="31"/>
  <c r="I24" i="31" a="1"/>
  <c r="I24" i="31" s="1"/>
  <c r="H24" i="31" s="1" a="1"/>
  <c r="H24" i="31" s="1"/>
  <c r="G24" i="31"/>
  <c r="J23" i="31"/>
  <c r="I23" i="31" a="1"/>
  <c r="I23" i="31" s="1"/>
  <c r="H23" i="31" s="1" a="1"/>
  <c r="H23" i="31" s="1"/>
  <c r="G23" i="31"/>
  <c r="J22" i="31"/>
  <c r="I22" i="31" a="1"/>
  <c r="I22" i="31" s="1"/>
  <c r="H22" i="31" s="1" a="1"/>
  <c r="H22" i="31" s="1"/>
  <c r="G22" i="31"/>
  <c r="J21" i="31"/>
  <c r="I21" i="31" a="1"/>
  <c r="I21" i="31" s="1"/>
  <c r="H21" i="31" s="1" a="1"/>
  <c r="H21" i="31" s="1"/>
  <c r="G21" i="31"/>
  <c r="J20" i="31"/>
  <c r="I20" i="31" a="1"/>
  <c r="I20" i="31" s="1"/>
  <c r="H20" i="31" s="1" a="1"/>
  <c r="H20" i="31" s="1"/>
  <c r="G20" i="31"/>
  <c r="J19" i="31"/>
  <c r="I19" i="31" a="1"/>
  <c r="I19" i="31" s="1"/>
  <c r="H19" i="31" s="1" a="1"/>
  <c r="H19" i="31" s="1"/>
  <c r="G19" i="31"/>
  <c r="J18" i="31"/>
  <c r="C41" i="31" s="1"/>
  <c r="I18" i="31" a="1"/>
  <c r="I18" i="31" s="1"/>
  <c r="H18" i="31" s="1" a="1"/>
  <c r="H18" i="31" s="1"/>
  <c r="G18" i="31"/>
  <c r="B15" i="31"/>
  <c r="B14" i="31"/>
  <c r="B13" i="31"/>
  <c r="B12" i="31"/>
  <c r="B11" i="31"/>
  <c r="B10" i="31"/>
  <c r="C40" i="31" s="1"/>
  <c r="F7" i="31"/>
  <c r="B7" i="31"/>
  <c r="F6" i="31"/>
  <c r="F5" i="31"/>
  <c r="I37" i="30" a="1"/>
  <c r="I37" i="30" s="1"/>
  <c r="H37" i="30" s="1" a="1"/>
  <c r="H37" i="30" s="1"/>
  <c r="G37" i="30"/>
  <c r="J37" i="30" s="1"/>
  <c r="J36" i="30"/>
  <c r="I36" i="30" a="1"/>
  <c r="I36" i="30" s="1"/>
  <c r="H36" i="30" s="1" a="1"/>
  <c r="H36" i="30" s="1"/>
  <c r="G36" i="30"/>
  <c r="J35" i="30"/>
  <c r="I35" i="30" a="1"/>
  <c r="I35" i="30" s="1"/>
  <c r="H35" i="30" s="1" a="1"/>
  <c r="H35" i="30" s="1"/>
  <c r="G35" i="30"/>
  <c r="J34" i="30"/>
  <c r="I34" i="30" a="1"/>
  <c r="I34" i="30" s="1"/>
  <c r="H34" i="30" s="1" a="1"/>
  <c r="H34" i="30" s="1"/>
  <c r="G34" i="30"/>
  <c r="J33" i="30"/>
  <c r="I33" i="30" a="1"/>
  <c r="I33" i="30" s="1"/>
  <c r="H33" i="30" s="1" a="1"/>
  <c r="H33" i="30" s="1"/>
  <c r="G33" i="30"/>
  <c r="J32" i="30"/>
  <c r="I32" i="30" a="1"/>
  <c r="I32" i="30" s="1"/>
  <c r="H32" i="30" s="1" a="1"/>
  <c r="H32" i="30" s="1"/>
  <c r="G32" i="30"/>
  <c r="J31" i="30"/>
  <c r="I31" i="30" a="1"/>
  <c r="I31" i="30" s="1"/>
  <c r="H31" i="30" s="1" a="1"/>
  <c r="H31" i="30" s="1"/>
  <c r="G31" i="30"/>
  <c r="J30" i="30"/>
  <c r="I30" i="30" a="1"/>
  <c r="I30" i="30" s="1"/>
  <c r="H30" i="30" s="1" a="1"/>
  <c r="H30" i="30" s="1"/>
  <c r="G30" i="30"/>
  <c r="J29" i="30"/>
  <c r="I29" i="30" a="1"/>
  <c r="I29" i="30" s="1"/>
  <c r="H29" i="30" s="1" a="1"/>
  <c r="H29" i="30" s="1"/>
  <c r="G29" i="30"/>
  <c r="J28" i="30"/>
  <c r="I28" i="30" a="1"/>
  <c r="I28" i="30" s="1"/>
  <c r="H28" i="30" s="1" a="1"/>
  <c r="H28" i="30" s="1"/>
  <c r="G28" i="30"/>
  <c r="J27" i="30"/>
  <c r="I27" i="30" a="1"/>
  <c r="I27" i="30" s="1"/>
  <c r="H27" i="30" s="1" a="1"/>
  <c r="H27" i="30" s="1"/>
  <c r="G27" i="30"/>
  <c r="J26" i="30"/>
  <c r="I26" i="30" a="1"/>
  <c r="I26" i="30" s="1"/>
  <c r="H26" i="30" s="1" a="1"/>
  <c r="H26" i="30" s="1"/>
  <c r="G26" i="30"/>
  <c r="J25" i="30"/>
  <c r="I25" i="30" a="1"/>
  <c r="I25" i="30" s="1"/>
  <c r="H25" i="30" s="1" a="1"/>
  <c r="H25" i="30" s="1"/>
  <c r="G25" i="30"/>
  <c r="J24" i="30"/>
  <c r="I24" i="30" a="1"/>
  <c r="I24" i="30" s="1"/>
  <c r="H24" i="30" s="1" a="1"/>
  <c r="H24" i="30" s="1"/>
  <c r="G24" i="30"/>
  <c r="J23" i="30"/>
  <c r="I23" i="30" a="1"/>
  <c r="I23" i="30" s="1"/>
  <c r="H23" i="30" s="1" a="1"/>
  <c r="H23" i="30" s="1"/>
  <c r="G23" i="30"/>
  <c r="J22" i="30"/>
  <c r="I22" i="30" a="1"/>
  <c r="I22" i="30" s="1"/>
  <c r="H22" i="30" s="1" a="1"/>
  <c r="H22" i="30" s="1"/>
  <c r="G22" i="30"/>
  <c r="J21" i="30"/>
  <c r="I21" i="30" a="1"/>
  <c r="I21" i="30" s="1"/>
  <c r="H21" i="30" s="1" a="1"/>
  <c r="H21" i="30" s="1"/>
  <c r="G21" i="30"/>
  <c r="J20" i="30"/>
  <c r="I20" i="30" a="1"/>
  <c r="I20" i="30" s="1"/>
  <c r="H20" i="30" s="1" a="1"/>
  <c r="H20" i="30" s="1"/>
  <c r="G20" i="30"/>
  <c r="J19" i="30"/>
  <c r="I19" i="30" a="1"/>
  <c r="I19" i="30" s="1"/>
  <c r="H19" i="30" s="1" a="1"/>
  <c r="H19" i="30" s="1"/>
  <c r="G19" i="30"/>
  <c r="J18" i="30"/>
  <c r="C41" i="30" s="1"/>
  <c r="I18" i="30" a="1"/>
  <c r="I18" i="30" s="1"/>
  <c r="H18" i="30" s="1" a="1"/>
  <c r="H18" i="30" s="1"/>
  <c r="G18" i="30"/>
  <c r="B15" i="30"/>
  <c r="B14" i="30"/>
  <c r="B13" i="30"/>
  <c r="B12" i="30"/>
  <c r="B11" i="30"/>
  <c r="B10" i="30"/>
  <c r="C40" i="30" s="1"/>
  <c r="F7" i="30"/>
  <c r="B7" i="30"/>
  <c r="F6" i="30"/>
  <c r="F5" i="30"/>
  <c r="I37" i="29"/>
  <c r="I37" i="29" a="1"/>
  <c r="H37" i="29" a="1"/>
  <c r="H37" i="29" s="1"/>
  <c r="G37" i="29"/>
  <c r="J37" i="29" s="1"/>
  <c r="J36" i="29"/>
  <c r="I36" i="29"/>
  <c r="H36" i="29" s="1" a="1"/>
  <c r="H36" i="29" s="1"/>
  <c r="I36" i="29" a="1"/>
  <c r="G36" i="29"/>
  <c r="J35" i="29"/>
  <c r="I35" i="29" a="1"/>
  <c r="I35" i="29" s="1"/>
  <c r="H35" i="29" s="1" a="1"/>
  <c r="H35" i="29" s="1"/>
  <c r="G35" i="29"/>
  <c r="I34" i="29" a="1"/>
  <c r="I34" i="29" s="1"/>
  <c r="H34" i="29" s="1" a="1"/>
  <c r="H34" i="29" s="1"/>
  <c r="G34" i="29"/>
  <c r="J34" i="29" s="1"/>
  <c r="I33" i="29"/>
  <c r="I33" i="29" a="1"/>
  <c r="H33" i="29" a="1"/>
  <c r="H33" i="29" s="1"/>
  <c r="G33" i="29"/>
  <c r="J33" i="29" s="1"/>
  <c r="J32" i="29"/>
  <c r="I32" i="29"/>
  <c r="H32" i="29" s="1" a="1"/>
  <c r="H32" i="29" s="1"/>
  <c r="I32" i="29" a="1"/>
  <c r="G32" i="29"/>
  <c r="J31" i="29"/>
  <c r="I31" i="29" a="1"/>
  <c r="I31" i="29" s="1"/>
  <c r="H31" i="29" s="1" a="1"/>
  <c r="H31" i="29" s="1"/>
  <c r="G31" i="29"/>
  <c r="I30" i="29" a="1"/>
  <c r="I30" i="29" s="1"/>
  <c r="H30" i="29" s="1" a="1"/>
  <c r="H30" i="29" s="1"/>
  <c r="G30" i="29"/>
  <c r="J30" i="29" s="1"/>
  <c r="I29" i="29"/>
  <c r="I29" i="29" a="1"/>
  <c r="H29" i="29" a="1"/>
  <c r="H29" i="29" s="1"/>
  <c r="G29" i="29"/>
  <c r="J29" i="29" s="1"/>
  <c r="J28" i="29"/>
  <c r="I28" i="29"/>
  <c r="H28" i="29" s="1" a="1"/>
  <c r="H28" i="29" s="1"/>
  <c r="I28" i="29" a="1"/>
  <c r="G28" i="29"/>
  <c r="J27" i="29"/>
  <c r="I27" i="29" a="1"/>
  <c r="I27" i="29" s="1"/>
  <c r="H27" i="29" s="1" a="1"/>
  <c r="H27" i="29" s="1"/>
  <c r="G27" i="29"/>
  <c r="I26" i="29" a="1"/>
  <c r="I26" i="29" s="1"/>
  <c r="H26" i="29" s="1" a="1"/>
  <c r="H26" i="29" s="1"/>
  <c r="G26" i="29"/>
  <c r="J26" i="29" s="1"/>
  <c r="I25" i="29"/>
  <c r="I25" i="29" a="1"/>
  <c r="H25" i="29" a="1"/>
  <c r="H25" i="29" s="1"/>
  <c r="G25" i="29"/>
  <c r="J25" i="29" s="1"/>
  <c r="J24" i="29"/>
  <c r="I24" i="29"/>
  <c r="H24" i="29" s="1" a="1"/>
  <c r="H24" i="29" s="1"/>
  <c r="I24" i="29" a="1"/>
  <c r="G24" i="29"/>
  <c r="J23" i="29"/>
  <c r="I23" i="29" a="1"/>
  <c r="I23" i="29" s="1"/>
  <c r="H23" i="29" s="1" a="1"/>
  <c r="H23" i="29" s="1"/>
  <c r="G23" i="29"/>
  <c r="I22" i="29" a="1"/>
  <c r="I22" i="29" s="1"/>
  <c r="H22" i="29" s="1" a="1"/>
  <c r="H22" i="29" s="1"/>
  <c r="G22" i="29"/>
  <c r="J22" i="29" s="1"/>
  <c r="J21" i="29"/>
  <c r="I21" i="29"/>
  <c r="I21" i="29" a="1"/>
  <c r="H21" i="29" a="1"/>
  <c r="H21" i="29" s="1"/>
  <c r="G21" i="29"/>
  <c r="J20" i="29"/>
  <c r="I20" i="29"/>
  <c r="H20" i="29" s="1" a="1"/>
  <c r="H20" i="29" s="1"/>
  <c r="I20" i="29" a="1"/>
  <c r="G20" i="29"/>
  <c r="J19" i="29"/>
  <c r="I19" i="29" a="1"/>
  <c r="I19" i="29" s="1"/>
  <c r="H19" i="29" s="1" a="1"/>
  <c r="H19" i="29" s="1"/>
  <c r="G19" i="29"/>
  <c r="I18" i="29" a="1"/>
  <c r="I18" i="29" s="1"/>
  <c r="H18" i="29" s="1" a="1"/>
  <c r="H18" i="29" s="1"/>
  <c r="G18" i="29"/>
  <c r="J18" i="29" s="1"/>
  <c r="C41" i="29" s="1"/>
  <c r="B15" i="29"/>
  <c r="B14" i="29"/>
  <c r="B13" i="29"/>
  <c r="B12" i="29"/>
  <c r="B11" i="29"/>
  <c r="B10" i="29"/>
  <c r="C40" i="29" s="1"/>
  <c r="F7" i="29"/>
  <c r="B7" i="29"/>
  <c r="F6" i="29"/>
  <c r="F5" i="29"/>
  <c r="I37" i="28" a="1"/>
  <c r="I37" i="28" s="1"/>
  <c r="H37" i="28" s="1" a="1"/>
  <c r="H37" i="28" s="1"/>
  <c r="G37" i="28"/>
  <c r="J37" i="28" s="1"/>
  <c r="J36" i="28"/>
  <c r="I36" i="28" a="1"/>
  <c r="I36" i="28" s="1"/>
  <c r="H36" i="28" s="1" a="1"/>
  <c r="H36" i="28" s="1"/>
  <c r="G36" i="28"/>
  <c r="J35" i="28"/>
  <c r="I35" i="28" a="1"/>
  <c r="I35" i="28" s="1"/>
  <c r="H35" i="28" s="1" a="1"/>
  <c r="H35" i="28" s="1"/>
  <c r="G35" i="28"/>
  <c r="J34" i="28"/>
  <c r="I34" i="28" a="1"/>
  <c r="I34" i="28" s="1"/>
  <c r="H34" i="28" s="1" a="1"/>
  <c r="H34" i="28" s="1"/>
  <c r="G34" i="28"/>
  <c r="I33" i="28" a="1"/>
  <c r="I33" i="28" s="1"/>
  <c r="H33" i="28" s="1" a="1"/>
  <c r="H33" i="28" s="1"/>
  <c r="G33" i="28"/>
  <c r="J33" i="28" s="1"/>
  <c r="J32" i="28"/>
  <c r="I32" i="28" a="1"/>
  <c r="I32" i="28" s="1"/>
  <c r="H32" i="28" s="1" a="1"/>
  <c r="H32" i="28" s="1"/>
  <c r="G32" i="28"/>
  <c r="J31" i="28"/>
  <c r="I31" i="28" a="1"/>
  <c r="I31" i="28" s="1"/>
  <c r="H31" i="28" s="1" a="1"/>
  <c r="H31" i="28" s="1"/>
  <c r="G31" i="28"/>
  <c r="J30" i="28"/>
  <c r="I30" i="28" a="1"/>
  <c r="I30" i="28" s="1"/>
  <c r="H30" i="28" s="1" a="1"/>
  <c r="H30" i="28" s="1"/>
  <c r="G30" i="28"/>
  <c r="J29" i="28"/>
  <c r="I29" i="28" a="1"/>
  <c r="I29" i="28" s="1"/>
  <c r="H29" i="28" s="1" a="1"/>
  <c r="H29" i="28" s="1"/>
  <c r="G29" i="28"/>
  <c r="J28" i="28"/>
  <c r="I28" i="28" a="1"/>
  <c r="I28" i="28" s="1"/>
  <c r="H28" i="28" s="1" a="1"/>
  <c r="H28" i="28" s="1"/>
  <c r="G28" i="28"/>
  <c r="J27" i="28"/>
  <c r="I27" i="28" a="1"/>
  <c r="I27" i="28" s="1"/>
  <c r="H27" i="28" s="1" a="1"/>
  <c r="H27" i="28" s="1"/>
  <c r="G27" i="28"/>
  <c r="J26" i="28"/>
  <c r="I26" i="28" a="1"/>
  <c r="I26" i="28" s="1"/>
  <c r="H26" i="28" s="1" a="1"/>
  <c r="H26" i="28" s="1"/>
  <c r="G26" i="28"/>
  <c r="J25" i="28"/>
  <c r="I25" i="28" a="1"/>
  <c r="I25" i="28" s="1"/>
  <c r="H25" i="28" s="1" a="1"/>
  <c r="H25" i="28" s="1"/>
  <c r="G25" i="28"/>
  <c r="J24" i="28"/>
  <c r="I24" i="28" a="1"/>
  <c r="I24" i="28" s="1"/>
  <c r="H24" i="28" s="1" a="1"/>
  <c r="H24" i="28" s="1"/>
  <c r="G24" i="28"/>
  <c r="J23" i="28"/>
  <c r="I23" i="28" a="1"/>
  <c r="I23" i="28" s="1"/>
  <c r="H23" i="28" s="1" a="1"/>
  <c r="H23" i="28" s="1"/>
  <c r="G23" i="28"/>
  <c r="J22" i="28"/>
  <c r="I22" i="28" a="1"/>
  <c r="I22" i="28" s="1"/>
  <c r="H22" i="28" s="1" a="1"/>
  <c r="H22" i="28" s="1"/>
  <c r="G22" i="28"/>
  <c r="J21" i="28"/>
  <c r="I21" i="28" a="1"/>
  <c r="I21" i="28" s="1"/>
  <c r="H21" i="28" s="1" a="1"/>
  <c r="H21" i="28" s="1"/>
  <c r="G21" i="28"/>
  <c r="J20" i="28"/>
  <c r="I20" i="28" a="1"/>
  <c r="I20" i="28" s="1"/>
  <c r="H20" i="28" s="1" a="1"/>
  <c r="H20" i="28" s="1"/>
  <c r="G20" i="28"/>
  <c r="J19" i="28"/>
  <c r="I19" i="28" a="1"/>
  <c r="I19" i="28" s="1"/>
  <c r="H19" i="28" s="1" a="1"/>
  <c r="H19" i="28" s="1"/>
  <c r="G19" i="28"/>
  <c r="J18" i="28"/>
  <c r="C41" i="28" s="1"/>
  <c r="I18" i="28" a="1"/>
  <c r="I18" i="28" s="1"/>
  <c r="H18" i="28" s="1" a="1"/>
  <c r="H18" i="28" s="1"/>
  <c r="G18" i="28"/>
  <c r="B15" i="28"/>
  <c r="B14" i="28"/>
  <c r="B13" i="28"/>
  <c r="B12" i="28"/>
  <c r="B11" i="28"/>
  <c r="B10" i="28"/>
  <c r="C40" i="28" s="1"/>
  <c r="F7" i="28"/>
  <c r="B7" i="28"/>
  <c r="F6" i="28"/>
  <c r="F5" i="28"/>
  <c r="I37" i="27" a="1"/>
  <c r="I37" i="27" s="1"/>
  <c r="H37" i="27" s="1" a="1"/>
  <c r="H37" i="27" s="1"/>
  <c r="G37" i="27"/>
  <c r="J37" i="27" s="1"/>
  <c r="I36" i="27" a="1"/>
  <c r="I36" i="27" s="1"/>
  <c r="H36" i="27" s="1" a="1"/>
  <c r="H36" i="27" s="1"/>
  <c r="G36" i="27"/>
  <c r="J36" i="27" s="1"/>
  <c r="I35" i="27" a="1"/>
  <c r="I35" i="27" s="1"/>
  <c r="H35" i="27" s="1" a="1"/>
  <c r="H35" i="27" s="1"/>
  <c r="G35" i="27"/>
  <c r="J35" i="27" s="1"/>
  <c r="J34" i="27"/>
  <c r="I34" i="27" a="1"/>
  <c r="I34" i="27" s="1"/>
  <c r="H34" i="27" s="1" a="1"/>
  <c r="H34" i="27" s="1"/>
  <c r="G34" i="27"/>
  <c r="J33" i="27"/>
  <c r="I33" i="27" a="1"/>
  <c r="I33" i="27" s="1"/>
  <c r="H33" i="27" s="1" a="1"/>
  <c r="H33" i="27" s="1"/>
  <c r="G33" i="27"/>
  <c r="J32" i="27"/>
  <c r="I32" i="27" a="1"/>
  <c r="I32" i="27" s="1"/>
  <c r="H32" i="27" s="1" a="1"/>
  <c r="H32" i="27" s="1"/>
  <c r="G32" i="27"/>
  <c r="J31" i="27"/>
  <c r="I31" i="27" a="1"/>
  <c r="I31" i="27" s="1"/>
  <c r="H31" i="27" s="1" a="1"/>
  <c r="H31" i="27" s="1"/>
  <c r="G31" i="27"/>
  <c r="J30" i="27"/>
  <c r="I30" i="27" a="1"/>
  <c r="I30" i="27" s="1"/>
  <c r="H30" i="27" s="1" a="1"/>
  <c r="H30" i="27" s="1"/>
  <c r="G30" i="27"/>
  <c r="J29" i="27"/>
  <c r="I29" i="27" a="1"/>
  <c r="I29" i="27" s="1"/>
  <c r="H29" i="27" s="1" a="1"/>
  <c r="H29" i="27" s="1"/>
  <c r="G29" i="27"/>
  <c r="J28" i="27"/>
  <c r="I28" i="27" a="1"/>
  <c r="I28" i="27" s="1"/>
  <c r="H28" i="27" s="1" a="1"/>
  <c r="H28" i="27" s="1"/>
  <c r="G28" i="27"/>
  <c r="J27" i="27"/>
  <c r="I27" i="27" a="1"/>
  <c r="I27" i="27" s="1"/>
  <c r="H27" i="27" s="1" a="1"/>
  <c r="H27" i="27" s="1"/>
  <c r="G27" i="27"/>
  <c r="J26" i="27"/>
  <c r="I26" i="27" a="1"/>
  <c r="I26" i="27" s="1"/>
  <c r="H26" i="27" s="1" a="1"/>
  <c r="H26" i="27" s="1"/>
  <c r="G26" i="27"/>
  <c r="J25" i="27"/>
  <c r="I25" i="27" a="1"/>
  <c r="I25" i="27" s="1"/>
  <c r="H25" i="27" s="1" a="1"/>
  <c r="H25" i="27" s="1"/>
  <c r="G25" i="27"/>
  <c r="J24" i="27"/>
  <c r="I24" i="27" a="1"/>
  <c r="I24" i="27" s="1"/>
  <c r="H24" i="27" s="1" a="1"/>
  <c r="H24" i="27" s="1"/>
  <c r="G24" i="27"/>
  <c r="J23" i="27"/>
  <c r="I23" i="27" a="1"/>
  <c r="I23" i="27" s="1"/>
  <c r="H23" i="27" s="1" a="1"/>
  <c r="H23" i="27" s="1"/>
  <c r="G23" i="27"/>
  <c r="J22" i="27"/>
  <c r="I22" i="27" a="1"/>
  <c r="I22" i="27" s="1"/>
  <c r="H22" i="27" s="1" a="1"/>
  <c r="H22" i="27" s="1"/>
  <c r="G22" i="27"/>
  <c r="J21" i="27"/>
  <c r="I21" i="27" a="1"/>
  <c r="I21" i="27" s="1"/>
  <c r="H21" i="27" s="1" a="1"/>
  <c r="H21" i="27" s="1"/>
  <c r="G21" i="27"/>
  <c r="J20" i="27"/>
  <c r="I20" i="27" a="1"/>
  <c r="I20" i="27" s="1"/>
  <c r="H20" i="27" s="1" a="1"/>
  <c r="H20" i="27" s="1"/>
  <c r="G20" i="27"/>
  <c r="J19" i="27"/>
  <c r="I19" i="27" a="1"/>
  <c r="I19" i="27" s="1"/>
  <c r="H19" i="27" s="1" a="1"/>
  <c r="H19" i="27" s="1"/>
  <c r="G19" i="27"/>
  <c r="J18" i="27"/>
  <c r="I18" i="27" a="1"/>
  <c r="I18" i="27" s="1"/>
  <c r="H18" i="27" s="1" a="1"/>
  <c r="H18" i="27" s="1"/>
  <c r="G18" i="27"/>
  <c r="B15" i="27"/>
  <c r="B14" i="27"/>
  <c r="B13" i="27"/>
  <c r="B12" i="27"/>
  <c r="B11" i="27"/>
  <c r="B10" i="27"/>
  <c r="C40" i="27" s="1"/>
  <c r="F7" i="27"/>
  <c r="B7" i="27"/>
  <c r="F6" i="27"/>
  <c r="F5" i="27"/>
  <c r="I37" i="26" a="1"/>
  <c r="I37" i="26" s="1"/>
  <c r="H37" i="26" s="1" a="1"/>
  <c r="H37" i="26" s="1"/>
  <c r="G37" i="26"/>
  <c r="J37" i="26" s="1"/>
  <c r="J36" i="26"/>
  <c r="I36" i="26"/>
  <c r="I36" i="26" a="1"/>
  <c r="H36" i="26" a="1"/>
  <c r="H36" i="26" s="1"/>
  <c r="G36" i="26"/>
  <c r="J35" i="26"/>
  <c r="I35" i="26" a="1"/>
  <c r="I35" i="26" s="1"/>
  <c r="H35" i="26" s="1" a="1"/>
  <c r="H35" i="26" s="1"/>
  <c r="G35" i="26"/>
  <c r="J34" i="26"/>
  <c r="I34" i="26" a="1"/>
  <c r="I34" i="26" s="1"/>
  <c r="H34" i="26" s="1" a="1"/>
  <c r="H34" i="26" s="1"/>
  <c r="G34" i="26"/>
  <c r="I33" i="26" a="1"/>
  <c r="I33" i="26" s="1"/>
  <c r="H33" i="26" s="1" a="1"/>
  <c r="H33" i="26" s="1"/>
  <c r="G33" i="26"/>
  <c r="J33" i="26" s="1"/>
  <c r="J32" i="26"/>
  <c r="I32" i="26" a="1"/>
  <c r="I32" i="26" s="1"/>
  <c r="H32" i="26" s="1" a="1"/>
  <c r="H32" i="26" s="1"/>
  <c r="G32" i="26"/>
  <c r="J31" i="26"/>
  <c r="I31" i="26" a="1"/>
  <c r="I31" i="26" s="1"/>
  <c r="H31" i="26" s="1" a="1"/>
  <c r="H31" i="26" s="1"/>
  <c r="G31" i="26"/>
  <c r="J30" i="26"/>
  <c r="I30" i="26" a="1"/>
  <c r="I30" i="26" s="1"/>
  <c r="H30" i="26" s="1" a="1"/>
  <c r="H30" i="26" s="1"/>
  <c r="G30" i="26"/>
  <c r="J29" i="26"/>
  <c r="I29" i="26" a="1"/>
  <c r="I29" i="26" s="1"/>
  <c r="H29" i="26" s="1" a="1"/>
  <c r="H29" i="26" s="1"/>
  <c r="G29" i="26"/>
  <c r="J28" i="26"/>
  <c r="I28" i="26" a="1"/>
  <c r="I28" i="26" s="1"/>
  <c r="H28" i="26" s="1" a="1"/>
  <c r="H28" i="26" s="1"/>
  <c r="G28" i="26"/>
  <c r="J27" i="26"/>
  <c r="I27" i="26" a="1"/>
  <c r="I27" i="26" s="1"/>
  <c r="H27" i="26" s="1" a="1"/>
  <c r="H27" i="26" s="1"/>
  <c r="G27" i="26"/>
  <c r="J26" i="26"/>
  <c r="I26" i="26" a="1"/>
  <c r="I26" i="26" s="1"/>
  <c r="H26" i="26" s="1" a="1"/>
  <c r="H26" i="26" s="1"/>
  <c r="G26" i="26"/>
  <c r="J25" i="26"/>
  <c r="I25" i="26" a="1"/>
  <c r="I25" i="26" s="1"/>
  <c r="H25" i="26" s="1" a="1"/>
  <c r="H25" i="26" s="1"/>
  <c r="G25" i="26"/>
  <c r="J24" i="26"/>
  <c r="I24" i="26" a="1"/>
  <c r="I24" i="26" s="1"/>
  <c r="H24" i="26" s="1" a="1"/>
  <c r="H24" i="26" s="1"/>
  <c r="G24" i="26"/>
  <c r="J23" i="26"/>
  <c r="I23" i="26" a="1"/>
  <c r="I23" i="26" s="1"/>
  <c r="H23" i="26" s="1" a="1"/>
  <c r="H23" i="26" s="1"/>
  <c r="G23" i="26"/>
  <c r="J22" i="26"/>
  <c r="I22" i="26" a="1"/>
  <c r="I22" i="26" s="1"/>
  <c r="H22" i="26" s="1" a="1"/>
  <c r="H22" i="26" s="1"/>
  <c r="G22" i="26"/>
  <c r="J21" i="26"/>
  <c r="I21" i="26" a="1"/>
  <c r="I21" i="26" s="1"/>
  <c r="H21" i="26" s="1" a="1"/>
  <c r="H21" i="26" s="1"/>
  <c r="G21" i="26"/>
  <c r="J20" i="26"/>
  <c r="I20" i="26" a="1"/>
  <c r="I20" i="26" s="1"/>
  <c r="H20" i="26" s="1" a="1"/>
  <c r="H20" i="26" s="1"/>
  <c r="G20" i="26"/>
  <c r="J19" i="26"/>
  <c r="I19" i="26" a="1"/>
  <c r="I19" i="26" s="1"/>
  <c r="H19" i="26" s="1" a="1"/>
  <c r="H19" i="26" s="1"/>
  <c r="G19" i="26"/>
  <c r="J18" i="26"/>
  <c r="C41" i="26" s="1"/>
  <c r="I18" i="26" a="1"/>
  <c r="I18" i="26" s="1"/>
  <c r="H18" i="26" s="1" a="1"/>
  <c r="H18" i="26" s="1"/>
  <c r="G18" i="26"/>
  <c r="B15" i="26"/>
  <c r="B14" i="26"/>
  <c r="B13" i="26"/>
  <c r="B12" i="26"/>
  <c r="B11" i="26"/>
  <c r="B10" i="26"/>
  <c r="C40" i="26" s="1"/>
  <c r="F7" i="26"/>
  <c r="B7" i="26"/>
  <c r="F6" i="26"/>
  <c r="F5" i="26"/>
  <c r="I37" i="25" a="1"/>
  <c r="I37" i="25" s="1"/>
  <c r="H37" i="25" s="1" a="1"/>
  <c r="H37" i="25" s="1"/>
  <c r="G37" i="25"/>
  <c r="J37" i="25" s="1"/>
  <c r="I36" i="25" a="1"/>
  <c r="I36" i="25" s="1"/>
  <c r="H36" i="25" s="1" a="1"/>
  <c r="H36" i="25" s="1"/>
  <c r="G36" i="25"/>
  <c r="J36" i="25" s="1"/>
  <c r="J35" i="25"/>
  <c r="I35" i="25" a="1"/>
  <c r="I35" i="25" s="1"/>
  <c r="H35" i="25" s="1" a="1"/>
  <c r="H35" i="25" s="1"/>
  <c r="G35" i="25"/>
  <c r="J34" i="25"/>
  <c r="I34" i="25" a="1"/>
  <c r="I34" i="25" s="1"/>
  <c r="H34" i="25" s="1" a="1"/>
  <c r="H34" i="25" s="1"/>
  <c r="G34" i="25"/>
  <c r="J33" i="25"/>
  <c r="I33" i="25" a="1"/>
  <c r="I33" i="25" s="1"/>
  <c r="H33" i="25" s="1" a="1"/>
  <c r="H33" i="25" s="1"/>
  <c r="G33" i="25"/>
  <c r="J32" i="25"/>
  <c r="I32" i="25" a="1"/>
  <c r="I32" i="25" s="1"/>
  <c r="H32" i="25" s="1" a="1"/>
  <c r="H32" i="25" s="1"/>
  <c r="G32" i="25"/>
  <c r="J31" i="25"/>
  <c r="I31" i="25" a="1"/>
  <c r="I31" i="25" s="1"/>
  <c r="H31" i="25" s="1" a="1"/>
  <c r="H31" i="25" s="1"/>
  <c r="G31" i="25"/>
  <c r="J30" i="25"/>
  <c r="I30" i="25" a="1"/>
  <c r="I30" i="25" s="1"/>
  <c r="H30" i="25" s="1" a="1"/>
  <c r="H30" i="25" s="1"/>
  <c r="G30" i="25"/>
  <c r="J29" i="25"/>
  <c r="I29" i="25" a="1"/>
  <c r="I29" i="25" s="1"/>
  <c r="H29" i="25" s="1" a="1"/>
  <c r="H29" i="25" s="1"/>
  <c r="G29" i="25"/>
  <c r="J28" i="25"/>
  <c r="I28" i="25" a="1"/>
  <c r="I28" i="25" s="1"/>
  <c r="H28" i="25" s="1" a="1"/>
  <c r="H28" i="25" s="1"/>
  <c r="G28" i="25"/>
  <c r="J27" i="25"/>
  <c r="I27" i="25" a="1"/>
  <c r="I27" i="25" s="1"/>
  <c r="H27" i="25" s="1" a="1"/>
  <c r="H27" i="25" s="1"/>
  <c r="G27" i="25"/>
  <c r="J26" i="25"/>
  <c r="I26" i="25" a="1"/>
  <c r="I26" i="25" s="1"/>
  <c r="H26" i="25" s="1" a="1"/>
  <c r="H26" i="25" s="1"/>
  <c r="G26" i="25"/>
  <c r="J25" i="25"/>
  <c r="I25" i="25" a="1"/>
  <c r="I25" i="25" s="1"/>
  <c r="H25" i="25" s="1" a="1"/>
  <c r="H25" i="25" s="1"/>
  <c r="G25" i="25"/>
  <c r="J24" i="25"/>
  <c r="I24" i="25" a="1"/>
  <c r="I24" i="25" s="1"/>
  <c r="H24" i="25" s="1" a="1"/>
  <c r="H24" i="25" s="1"/>
  <c r="G24" i="25"/>
  <c r="J23" i="25"/>
  <c r="I23" i="25" a="1"/>
  <c r="I23" i="25" s="1"/>
  <c r="H23" i="25" s="1" a="1"/>
  <c r="H23" i="25" s="1"/>
  <c r="G23" i="25"/>
  <c r="J22" i="25"/>
  <c r="I22" i="25" a="1"/>
  <c r="I22" i="25" s="1"/>
  <c r="H22" i="25" s="1" a="1"/>
  <c r="H22" i="25" s="1"/>
  <c r="G22" i="25"/>
  <c r="J21" i="25"/>
  <c r="I21" i="25" a="1"/>
  <c r="I21" i="25" s="1"/>
  <c r="H21" i="25" s="1" a="1"/>
  <c r="H21" i="25" s="1"/>
  <c r="G21" i="25"/>
  <c r="J20" i="25"/>
  <c r="I20" i="25" a="1"/>
  <c r="I20" i="25" s="1"/>
  <c r="H20" i="25" s="1" a="1"/>
  <c r="H20" i="25" s="1"/>
  <c r="G20" i="25"/>
  <c r="J19" i="25"/>
  <c r="I19" i="25" a="1"/>
  <c r="I19" i="25" s="1"/>
  <c r="H19" i="25" s="1" a="1"/>
  <c r="H19" i="25" s="1"/>
  <c r="G19" i="25"/>
  <c r="J18" i="25"/>
  <c r="C41" i="25" s="1"/>
  <c r="I18" i="25" a="1"/>
  <c r="I18" i="25" s="1"/>
  <c r="H18" i="25" s="1" a="1"/>
  <c r="H18" i="25" s="1"/>
  <c r="G18" i="25"/>
  <c r="B15" i="25"/>
  <c r="B14" i="25"/>
  <c r="B13" i="25"/>
  <c r="B12" i="25"/>
  <c r="B11" i="25"/>
  <c r="B10" i="25"/>
  <c r="C40" i="25" s="1"/>
  <c r="F7" i="25"/>
  <c r="B7" i="25"/>
  <c r="F6" i="25"/>
  <c r="F5" i="25"/>
  <c r="I37" i="24" a="1"/>
  <c r="I37" i="24" s="1"/>
  <c r="H37" i="24" s="1" a="1"/>
  <c r="H37" i="24" s="1"/>
  <c r="G37" i="24"/>
  <c r="J37" i="24" s="1"/>
  <c r="I36" i="24" a="1"/>
  <c r="I36" i="24" s="1"/>
  <c r="H36" i="24" s="1" a="1"/>
  <c r="H36" i="24" s="1"/>
  <c r="G36" i="24"/>
  <c r="J36" i="24" s="1"/>
  <c r="J35" i="24"/>
  <c r="I35" i="24" a="1"/>
  <c r="I35" i="24" s="1"/>
  <c r="H35" i="24" s="1" a="1"/>
  <c r="H35" i="24" s="1"/>
  <c r="G35" i="24"/>
  <c r="J34" i="24"/>
  <c r="I34" i="24" a="1"/>
  <c r="I34" i="24" s="1"/>
  <c r="H34" i="24" s="1" a="1"/>
  <c r="H34" i="24" s="1"/>
  <c r="G34" i="24"/>
  <c r="J33" i="24"/>
  <c r="I33" i="24" a="1"/>
  <c r="I33" i="24" s="1"/>
  <c r="H33" i="24" s="1" a="1"/>
  <c r="H33" i="24" s="1"/>
  <c r="G33" i="24"/>
  <c r="J32" i="24"/>
  <c r="I32" i="24" a="1"/>
  <c r="I32" i="24" s="1"/>
  <c r="H32" i="24" s="1" a="1"/>
  <c r="H32" i="24" s="1"/>
  <c r="G32" i="24"/>
  <c r="J31" i="24"/>
  <c r="I31" i="24" a="1"/>
  <c r="I31" i="24" s="1"/>
  <c r="H31" i="24" s="1" a="1"/>
  <c r="H31" i="24" s="1"/>
  <c r="G31" i="24"/>
  <c r="J30" i="24"/>
  <c r="I30" i="24" a="1"/>
  <c r="I30" i="24" s="1"/>
  <c r="H30" i="24" s="1" a="1"/>
  <c r="H30" i="24" s="1"/>
  <c r="G30" i="24"/>
  <c r="J29" i="24"/>
  <c r="I29" i="24" a="1"/>
  <c r="I29" i="24" s="1"/>
  <c r="H29" i="24" s="1" a="1"/>
  <c r="H29" i="24" s="1"/>
  <c r="G29" i="24"/>
  <c r="J28" i="24"/>
  <c r="I28" i="24" a="1"/>
  <c r="I28" i="24" s="1"/>
  <c r="H28" i="24" s="1" a="1"/>
  <c r="H28" i="24" s="1"/>
  <c r="G28" i="24"/>
  <c r="J27" i="24"/>
  <c r="I27" i="24" a="1"/>
  <c r="I27" i="24" s="1"/>
  <c r="H27" i="24" s="1" a="1"/>
  <c r="H27" i="24" s="1"/>
  <c r="G27" i="24"/>
  <c r="J26" i="24"/>
  <c r="I26" i="24" a="1"/>
  <c r="I26" i="24" s="1"/>
  <c r="H26" i="24" s="1" a="1"/>
  <c r="H26" i="24" s="1"/>
  <c r="G26" i="24"/>
  <c r="J25" i="24"/>
  <c r="I25" i="24" a="1"/>
  <c r="I25" i="24" s="1"/>
  <c r="H25" i="24" s="1" a="1"/>
  <c r="H25" i="24" s="1"/>
  <c r="G25" i="24"/>
  <c r="J24" i="24"/>
  <c r="I24" i="24" a="1"/>
  <c r="I24" i="24" s="1"/>
  <c r="H24" i="24" s="1" a="1"/>
  <c r="H24" i="24" s="1"/>
  <c r="G24" i="24"/>
  <c r="J23" i="24"/>
  <c r="I23" i="24" a="1"/>
  <c r="I23" i="24" s="1"/>
  <c r="H23" i="24" s="1" a="1"/>
  <c r="H23" i="24" s="1"/>
  <c r="G23" i="24"/>
  <c r="J22" i="24"/>
  <c r="I22" i="24" a="1"/>
  <c r="I22" i="24" s="1"/>
  <c r="H22" i="24" s="1" a="1"/>
  <c r="H22" i="24" s="1"/>
  <c r="G22" i="24"/>
  <c r="J21" i="24"/>
  <c r="I21" i="24" a="1"/>
  <c r="I21" i="24" s="1"/>
  <c r="H21" i="24" s="1" a="1"/>
  <c r="H21" i="24" s="1"/>
  <c r="G21" i="24"/>
  <c r="J20" i="24"/>
  <c r="I20" i="24" a="1"/>
  <c r="I20" i="24" s="1"/>
  <c r="H20" i="24" s="1" a="1"/>
  <c r="H20" i="24" s="1"/>
  <c r="G20" i="24"/>
  <c r="J19" i="24"/>
  <c r="I19" i="24" a="1"/>
  <c r="I19" i="24" s="1"/>
  <c r="H19" i="24" s="1" a="1"/>
  <c r="H19" i="24" s="1"/>
  <c r="G19" i="24"/>
  <c r="J18" i="24"/>
  <c r="C41" i="24" s="1"/>
  <c r="I18" i="24" a="1"/>
  <c r="I18" i="24" s="1"/>
  <c r="H18" i="24" s="1" a="1"/>
  <c r="H18" i="24" s="1"/>
  <c r="G18" i="24"/>
  <c r="B15" i="24"/>
  <c r="B14" i="24"/>
  <c r="B13" i="24"/>
  <c r="B12" i="24"/>
  <c r="B11" i="24"/>
  <c r="B10" i="24"/>
  <c r="C40" i="24" s="1"/>
  <c r="F7" i="24"/>
  <c r="B7" i="24"/>
  <c r="F6" i="24"/>
  <c r="F5" i="24"/>
  <c r="I37" i="23" a="1"/>
  <c r="I37" i="23" s="1"/>
  <c r="H37" i="23" s="1" a="1"/>
  <c r="H37" i="23" s="1"/>
  <c r="G37" i="23"/>
  <c r="J37" i="23" s="1"/>
  <c r="I36" i="23" a="1"/>
  <c r="I36" i="23" s="1"/>
  <c r="H36" i="23" s="1" a="1"/>
  <c r="H36" i="23" s="1"/>
  <c r="G36" i="23"/>
  <c r="J36" i="23" s="1"/>
  <c r="J35" i="23"/>
  <c r="I35" i="23" a="1"/>
  <c r="I35" i="23" s="1"/>
  <c r="H35" i="23" s="1" a="1"/>
  <c r="H35" i="23" s="1"/>
  <c r="G35" i="23"/>
  <c r="J34" i="23"/>
  <c r="I34" i="23" a="1"/>
  <c r="I34" i="23" s="1"/>
  <c r="H34" i="23" s="1" a="1"/>
  <c r="H34" i="23" s="1"/>
  <c r="G34" i="23"/>
  <c r="J33" i="23"/>
  <c r="I33" i="23" a="1"/>
  <c r="I33" i="23" s="1"/>
  <c r="H33" i="23" s="1" a="1"/>
  <c r="H33" i="23" s="1"/>
  <c r="G33" i="23"/>
  <c r="J32" i="23"/>
  <c r="I32" i="23" a="1"/>
  <c r="I32" i="23" s="1"/>
  <c r="H32" i="23" s="1" a="1"/>
  <c r="H32" i="23" s="1"/>
  <c r="G32" i="23"/>
  <c r="J31" i="23"/>
  <c r="I31" i="23" a="1"/>
  <c r="I31" i="23" s="1"/>
  <c r="H31" i="23" s="1" a="1"/>
  <c r="H31" i="23" s="1"/>
  <c r="G31" i="23"/>
  <c r="J30" i="23"/>
  <c r="I30" i="23" a="1"/>
  <c r="I30" i="23" s="1"/>
  <c r="H30" i="23" s="1" a="1"/>
  <c r="H30" i="23" s="1"/>
  <c r="G30" i="23"/>
  <c r="J29" i="23"/>
  <c r="I29" i="23" a="1"/>
  <c r="I29" i="23" s="1"/>
  <c r="H29" i="23" s="1" a="1"/>
  <c r="H29" i="23" s="1"/>
  <c r="G29" i="23"/>
  <c r="J28" i="23"/>
  <c r="I28" i="23" a="1"/>
  <c r="I28" i="23" s="1"/>
  <c r="H28" i="23" s="1" a="1"/>
  <c r="H28" i="23" s="1"/>
  <c r="G28" i="23"/>
  <c r="J27" i="23"/>
  <c r="I27" i="23" a="1"/>
  <c r="I27" i="23" s="1"/>
  <c r="H27" i="23" s="1" a="1"/>
  <c r="H27" i="23" s="1"/>
  <c r="G27" i="23"/>
  <c r="J26" i="23"/>
  <c r="I26" i="23" a="1"/>
  <c r="I26" i="23" s="1"/>
  <c r="H26" i="23" s="1" a="1"/>
  <c r="H26" i="23" s="1"/>
  <c r="G26" i="23"/>
  <c r="J25" i="23"/>
  <c r="I25" i="23" a="1"/>
  <c r="I25" i="23" s="1"/>
  <c r="H25" i="23" s="1" a="1"/>
  <c r="H25" i="23" s="1"/>
  <c r="G25" i="23"/>
  <c r="J24" i="23"/>
  <c r="I24" i="23" a="1"/>
  <c r="I24" i="23" s="1"/>
  <c r="H24" i="23" s="1" a="1"/>
  <c r="H24" i="23" s="1"/>
  <c r="G24" i="23"/>
  <c r="J23" i="23"/>
  <c r="I23" i="23" a="1"/>
  <c r="I23" i="23" s="1"/>
  <c r="H23" i="23" s="1" a="1"/>
  <c r="H23" i="23" s="1"/>
  <c r="G23" i="23"/>
  <c r="J22" i="23"/>
  <c r="I22" i="23" a="1"/>
  <c r="I22" i="23" s="1"/>
  <c r="H22" i="23" s="1" a="1"/>
  <c r="H22" i="23" s="1"/>
  <c r="G22" i="23"/>
  <c r="J21" i="23"/>
  <c r="I21" i="23" a="1"/>
  <c r="I21" i="23" s="1"/>
  <c r="H21" i="23" s="1" a="1"/>
  <c r="H21" i="23" s="1"/>
  <c r="G21" i="23"/>
  <c r="J20" i="23"/>
  <c r="I20" i="23" a="1"/>
  <c r="I20" i="23" s="1"/>
  <c r="H20" i="23" s="1" a="1"/>
  <c r="H20" i="23" s="1"/>
  <c r="G20" i="23"/>
  <c r="J19" i="23"/>
  <c r="I19" i="23" a="1"/>
  <c r="I19" i="23" s="1"/>
  <c r="H19" i="23" s="1" a="1"/>
  <c r="H19" i="23" s="1"/>
  <c r="G19" i="23"/>
  <c r="J18" i="23"/>
  <c r="C41" i="23" s="1"/>
  <c r="I18" i="23" a="1"/>
  <c r="I18" i="23" s="1"/>
  <c r="H18" i="23" s="1" a="1"/>
  <c r="H18" i="23" s="1"/>
  <c r="G18" i="23"/>
  <c r="B15" i="23"/>
  <c r="B14" i="23"/>
  <c r="B13" i="23"/>
  <c r="B12" i="23"/>
  <c r="B11" i="23"/>
  <c r="B10" i="23"/>
  <c r="C40" i="23" s="1"/>
  <c r="F7" i="23"/>
  <c r="B7" i="23"/>
  <c r="F6" i="23"/>
  <c r="F5" i="23"/>
  <c r="I37" i="22" a="1"/>
  <c r="I37" i="22" s="1"/>
  <c r="H37" i="22" s="1" a="1"/>
  <c r="H37" i="22" s="1"/>
  <c r="G37" i="22"/>
  <c r="J37" i="22" s="1"/>
  <c r="I36" i="22" a="1"/>
  <c r="I36" i="22" s="1"/>
  <c r="H36" i="22" s="1" a="1"/>
  <c r="H36" i="22" s="1"/>
  <c r="G36" i="22"/>
  <c r="J36" i="22" s="1"/>
  <c r="J35" i="22"/>
  <c r="I35" i="22" a="1"/>
  <c r="I35" i="22" s="1"/>
  <c r="H35" i="22" s="1" a="1"/>
  <c r="H35" i="22" s="1"/>
  <c r="G35" i="22"/>
  <c r="J34" i="22"/>
  <c r="I34" i="22" a="1"/>
  <c r="I34" i="22" s="1"/>
  <c r="H34" i="22" s="1" a="1"/>
  <c r="H34" i="22" s="1"/>
  <c r="G34" i="22"/>
  <c r="J33" i="22"/>
  <c r="I33" i="22" a="1"/>
  <c r="I33" i="22" s="1"/>
  <c r="H33" i="22" s="1" a="1"/>
  <c r="H33" i="22" s="1"/>
  <c r="G33" i="22"/>
  <c r="J32" i="22"/>
  <c r="I32" i="22" a="1"/>
  <c r="I32" i="22" s="1"/>
  <c r="H32" i="22" s="1" a="1"/>
  <c r="H32" i="22" s="1"/>
  <c r="G32" i="22"/>
  <c r="J31" i="22"/>
  <c r="I31" i="22" a="1"/>
  <c r="I31" i="22" s="1"/>
  <c r="H31" i="22" s="1" a="1"/>
  <c r="H31" i="22" s="1"/>
  <c r="G31" i="22"/>
  <c r="J30" i="22"/>
  <c r="I30" i="22" a="1"/>
  <c r="I30" i="22" s="1"/>
  <c r="H30" i="22" s="1" a="1"/>
  <c r="H30" i="22" s="1"/>
  <c r="G30" i="22"/>
  <c r="J29" i="22"/>
  <c r="I29" i="22" a="1"/>
  <c r="I29" i="22" s="1"/>
  <c r="H29" i="22" s="1" a="1"/>
  <c r="H29" i="22" s="1"/>
  <c r="G29" i="22"/>
  <c r="J28" i="22"/>
  <c r="I28" i="22" a="1"/>
  <c r="I28" i="22" s="1"/>
  <c r="H28" i="22" s="1" a="1"/>
  <c r="H28" i="22" s="1"/>
  <c r="G28" i="22"/>
  <c r="J27" i="22"/>
  <c r="I27" i="22" a="1"/>
  <c r="I27" i="22" s="1"/>
  <c r="H27" i="22" s="1" a="1"/>
  <c r="H27" i="22" s="1"/>
  <c r="G27" i="22"/>
  <c r="J26" i="22"/>
  <c r="I26" i="22" a="1"/>
  <c r="I26" i="22" s="1"/>
  <c r="H26" i="22" s="1" a="1"/>
  <c r="H26" i="22" s="1"/>
  <c r="G26" i="22"/>
  <c r="J25" i="22"/>
  <c r="I25" i="22" a="1"/>
  <c r="I25" i="22" s="1"/>
  <c r="H25" i="22" s="1" a="1"/>
  <c r="H25" i="22" s="1"/>
  <c r="G25" i="22"/>
  <c r="J24" i="22"/>
  <c r="I24" i="22" a="1"/>
  <c r="I24" i="22" s="1"/>
  <c r="H24" i="22" s="1" a="1"/>
  <c r="H24" i="22" s="1"/>
  <c r="G24" i="22"/>
  <c r="J23" i="22"/>
  <c r="I23" i="22" a="1"/>
  <c r="I23" i="22" s="1"/>
  <c r="H23" i="22" s="1" a="1"/>
  <c r="H23" i="22" s="1"/>
  <c r="G23" i="22"/>
  <c r="J22" i="22"/>
  <c r="I22" i="22" a="1"/>
  <c r="I22" i="22" s="1"/>
  <c r="H22" i="22" s="1" a="1"/>
  <c r="H22" i="22" s="1"/>
  <c r="G22" i="22"/>
  <c r="J21" i="22"/>
  <c r="I21" i="22" a="1"/>
  <c r="I21" i="22" s="1"/>
  <c r="H21" i="22" s="1" a="1"/>
  <c r="H21" i="22" s="1"/>
  <c r="G21" i="22"/>
  <c r="J20" i="22"/>
  <c r="I20" i="22" a="1"/>
  <c r="I20" i="22" s="1"/>
  <c r="H20" i="22" s="1" a="1"/>
  <c r="H20" i="22" s="1"/>
  <c r="G20" i="22"/>
  <c r="J19" i="22"/>
  <c r="I19" i="22" a="1"/>
  <c r="I19" i="22" s="1"/>
  <c r="H19" i="22" s="1" a="1"/>
  <c r="H19" i="22" s="1"/>
  <c r="G19" i="22"/>
  <c r="J18" i="22"/>
  <c r="C41" i="22" s="1"/>
  <c r="I18" i="22" a="1"/>
  <c r="I18" i="22" s="1"/>
  <c r="H18" i="22" s="1" a="1"/>
  <c r="H18" i="22" s="1"/>
  <c r="G18" i="22"/>
  <c r="B15" i="22"/>
  <c r="B14" i="22"/>
  <c r="B13" i="22"/>
  <c r="B12" i="22"/>
  <c r="B11" i="22"/>
  <c r="B10" i="22"/>
  <c r="C40" i="22" s="1"/>
  <c r="F7" i="22"/>
  <c r="B7" i="22"/>
  <c r="F6" i="22"/>
  <c r="F5" i="22"/>
  <c r="C40" i="21"/>
  <c r="I37" i="21" a="1"/>
  <c r="I37" i="21" s="1"/>
  <c r="H37" i="21" s="1" a="1"/>
  <c r="H37" i="21" s="1"/>
  <c r="G37" i="21"/>
  <c r="J37" i="21" s="1"/>
  <c r="I36" i="21"/>
  <c r="H36" i="21" s="1" a="1"/>
  <c r="H36" i="21" s="1"/>
  <c r="I36" i="21" a="1"/>
  <c r="G36" i="21"/>
  <c r="J36" i="21" s="1"/>
  <c r="J35" i="21"/>
  <c r="I35" i="21"/>
  <c r="H35" i="21" s="1" a="1"/>
  <c r="H35" i="21" s="1"/>
  <c r="I35" i="21" a="1"/>
  <c r="G35" i="21"/>
  <c r="I34" i="21" a="1"/>
  <c r="I34" i="21" s="1"/>
  <c r="H34" i="21" s="1" a="1"/>
  <c r="H34" i="21" s="1"/>
  <c r="G34" i="21"/>
  <c r="J34" i="21" s="1"/>
  <c r="I33" i="21" a="1"/>
  <c r="I33" i="21" s="1"/>
  <c r="H33" i="21" s="1" a="1"/>
  <c r="H33" i="21" s="1"/>
  <c r="G33" i="21"/>
  <c r="J33" i="21" s="1"/>
  <c r="I32" i="21"/>
  <c r="H32" i="21" s="1" a="1"/>
  <c r="H32" i="21" s="1"/>
  <c r="I32" i="21" a="1"/>
  <c r="G32" i="21"/>
  <c r="J32" i="21" s="1"/>
  <c r="J31" i="21"/>
  <c r="I31" i="21"/>
  <c r="H31" i="21" s="1" a="1"/>
  <c r="H31" i="21" s="1"/>
  <c r="I31" i="21" a="1"/>
  <c r="G31" i="21"/>
  <c r="I30" i="21" a="1"/>
  <c r="I30" i="21" s="1"/>
  <c r="H30" i="21" s="1" a="1"/>
  <c r="H30" i="21" s="1"/>
  <c r="G30" i="21"/>
  <c r="J30" i="21" s="1"/>
  <c r="I29" i="21" a="1"/>
  <c r="I29" i="21" s="1"/>
  <c r="H29" i="21" s="1" a="1"/>
  <c r="H29" i="21" s="1"/>
  <c r="G29" i="21"/>
  <c r="J29" i="21" s="1"/>
  <c r="I28" i="21"/>
  <c r="H28" i="21" s="1" a="1"/>
  <c r="H28" i="21" s="1"/>
  <c r="I28" i="21" a="1"/>
  <c r="G28" i="21"/>
  <c r="J28" i="21" s="1"/>
  <c r="J27" i="21"/>
  <c r="I27" i="21"/>
  <c r="H27" i="21" s="1" a="1"/>
  <c r="H27" i="21" s="1"/>
  <c r="I27" i="21" a="1"/>
  <c r="G27" i="21"/>
  <c r="I26" i="21" a="1"/>
  <c r="I26" i="21" s="1"/>
  <c r="H26" i="21" s="1" a="1"/>
  <c r="H26" i="21" s="1"/>
  <c r="G26" i="21"/>
  <c r="J26" i="21" s="1"/>
  <c r="I25" i="21" a="1"/>
  <c r="I25" i="21" s="1"/>
  <c r="H25" i="21" s="1" a="1"/>
  <c r="H25" i="21" s="1"/>
  <c r="G25" i="21"/>
  <c r="J25" i="21" s="1"/>
  <c r="I24" i="21"/>
  <c r="H24" i="21" s="1" a="1"/>
  <c r="H24" i="21" s="1"/>
  <c r="I24" i="21" a="1"/>
  <c r="G24" i="21"/>
  <c r="J24" i="21" s="1"/>
  <c r="J23" i="21"/>
  <c r="I23" i="21"/>
  <c r="H23" i="21" s="1" a="1"/>
  <c r="H23" i="21" s="1"/>
  <c r="I23" i="21" a="1"/>
  <c r="G23" i="21"/>
  <c r="I22" i="21" a="1"/>
  <c r="I22" i="21" s="1"/>
  <c r="H22" i="21" s="1" a="1"/>
  <c r="H22" i="21" s="1"/>
  <c r="G22" i="21"/>
  <c r="J22" i="21" s="1"/>
  <c r="I21" i="21" a="1"/>
  <c r="I21" i="21" s="1"/>
  <c r="H21" i="21" s="1" a="1"/>
  <c r="H21" i="21" s="1"/>
  <c r="G21" i="21"/>
  <c r="J21" i="21" s="1"/>
  <c r="I20" i="21"/>
  <c r="H20" i="21" s="1" a="1"/>
  <c r="H20" i="21" s="1"/>
  <c r="I20" i="21" a="1"/>
  <c r="G20" i="21"/>
  <c r="J20" i="21" s="1"/>
  <c r="J19" i="21"/>
  <c r="I19" i="21"/>
  <c r="H19" i="21" s="1" a="1"/>
  <c r="H19" i="21" s="1"/>
  <c r="I19" i="21" a="1"/>
  <c r="G19" i="21"/>
  <c r="I18" i="21" a="1"/>
  <c r="I18" i="21" s="1"/>
  <c r="H18" i="21" s="1" a="1"/>
  <c r="H18" i="21" s="1"/>
  <c r="G18" i="21"/>
  <c r="J18" i="21" s="1"/>
  <c r="C41" i="21" s="1"/>
  <c r="B15" i="21"/>
  <c r="B14" i="21"/>
  <c r="B13" i="21"/>
  <c r="B12" i="21"/>
  <c r="B11" i="21"/>
  <c r="B10" i="21"/>
  <c r="F7" i="21"/>
  <c r="B7" i="21"/>
  <c r="F6" i="21"/>
  <c r="F5" i="21"/>
  <c r="I37" i="20" a="1"/>
  <c r="I37" i="20" s="1"/>
  <c r="H37" i="20" s="1" a="1"/>
  <c r="H37" i="20" s="1"/>
  <c r="G37" i="20"/>
  <c r="J37" i="20" s="1"/>
  <c r="J36" i="20"/>
  <c r="I36" i="20" a="1"/>
  <c r="I36" i="20" s="1"/>
  <c r="H36" i="20" s="1" a="1"/>
  <c r="H36" i="20" s="1"/>
  <c r="G36" i="20"/>
  <c r="I35" i="20" a="1"/>
  <c r="I35" i="20" s="1"/>
  <c r="H35" i="20" s="1" a="1"/>
  <c r="H35" i="20" s="1"/>
  <c r="G35" i="20"/>
  <c r="J35" i="20" s="1"/>
  <c r="J34" i="20"/>
  <c r="I34" i="20" a="1"/>
  <c r="I34" i="20" s="1"/>
  <c r="H34" i="20" s="1" a="1"/>
  <c r="H34" i="20" s="1"/>
  <c r="G34" i="20"/>
  <c r="J33" i="20"/>
  <c r="I33" i="20" a="1"/>
  <c r="I33" i="20" s="1"/>
  <c r="H33" i="20" s="1" a="1"/>
  <c r="H33" i="20" s="1"/>
  <c r="G33" i="20"/>
  <c r="J32" i="20"/>
  <c r="I32" i="20" a="1"/>
  <c r="I32" i="20" s="1"/>
  <c r="H32" i="20" s="1" a="1"/>
  <c r="H32" i="20" s="1"/>
  <c r="G32" i="20"/>
  <c r="J31" i="20"/>
  <c r="I31" i="20" a="1"/>
  <c r="I31" i="20" s="1"/>
  <c r="H31" i="20" s="1" a="1"/>
  <c r="H31" i="20" s="1"/>
  <c r="G31" i="20"/>
  <c r="J30" i="20"/>
  <c r="I30" i="20" a="1"/>
  <c r="I30" i="20" s="1"/>
  <c r="H30" i="20" s="1" a="1"/>
  <c r="H30" i="20" s="1"/>
  <c r="G30" i="20"/>
  <c r="J29" i="20"/>
  <c r="I29" i="20" a="1"/>
  <c r="I29" i="20" s="1"/>
  <c r="H29" i="20" s="1" a="1"/>
  <c r="H29" i="20" s="1"/>
  <c r="G29" i="20"/>
  <c r="J28" i="20"/>
  <c r="I28" i="20" a="1"/>
  <c r="I28" i="20" s="1"/>
  <c r="H28" i="20" s="1" a="1"/>
  <c r="H28" i="20" s="1"/>
  <c r="G28" i="20"/>
  <c r="J27" i="20"/>
  <c r="I27" i="20" a="1"/>
  <c r="I27" i="20" s="1"/>
  <c r="H27" i="20" s="1" a="1"/>
  <c r="H27" i="20" s="1"/>
  <c r="G27" i="20"/>
  <c r="J26" i="20"/>
  <c r="I26" i="20" a="1"/>
  <c r="I26" i="20" s="1"/>
  <c r="H26" i="20" s="1" a="1"/>
  <c r="H26" i="20" s="1"/>
  <c r="G26" i="20"/>
  <c r="J25" i="20"/>
  <c r="I25" i="20" a="1"/>
  <c r="I25" i="20" s="1"/>
  <c r="H25" i="20" s="1" a="1"/>
  <c r="H25" i="20" s="1"/>
  <c r="G25" i="20"/>
  <c r="J24" i="20"/>
  <c r="I24" i="20" a="1"/>
  <c r="I24" i="20" s="1"/>
  <c r="H24" i="20" s="1" a="1"/>
  <c r="H24" i="20" s="1"/>
  <c r="G24" i="20"/>
  <c r="J23" i="20"/>
  <c r="I23" i="20" a="1"/>
  <c r="I23" i="20" s="1"/>
  <c r="H23" i="20" s="1" a="1"/>
  <c r="H23" i="20" s="1"/>
  <c r="G23" i="20"/>
  <c r="J22" i="20"/>
  <c r="I22" i="20" a="1"/>
  <c r="I22" i="20" s="1"/>
  <c r="H22" i="20" s="1" a="1"/>
  <c r="H22" i="20" s="1"/>
  <c r="G22" i="20"/>
  <c r="J21" i="20"/>
  <c r="I21" i="20" a="1"/>
  <c r="I21" i="20" s="1"/>
  <c r="H21" i="20" s="1" a="1"/>
  <c r="H21" i="20" s="1"/>
  <c r="G21" i="20"/>
  <c r="J20" i="20"/>
  <c r="I20" i="20" a="1"/>
  <c r="I20" i="20" s="1"/>
  <c r="H20" i="20" s="1" a="1"/>
  <c r="H20" i="20" s="1"/>
  <c r="G20" i="20"/>
  <c r="J19" i="20"/>
  <c r="I19" i="20" a="1"/>
  <c r="I19" i="20" s="1"/>
  <c r="H19" i="20" s="1" a="1"/>
  <c r="H19" i="20" s="1"/>
  <c r="G19" i="20"/>
  <c r="J18" i="20"/>
  <c r="C41" i="20" s="1"/>
  <c r="I18" i="20" a="1"/>
  <c r="I18" i="20" s="1"/>
  <c r="H18" i="20" s="1" a="1"/>
  <c r="H18" i="20" s="1"/>
  <c r="G18" i="20"/>
  <c r="B15" i="20"/>
  <c r="B14" i="20"/>
  <c r="B13" i="20"/>
  <c r="B12" i="20"/>
  <c r="B11" i="20"/>
  <c r="B10" i="20"/>
  <c r="C40" i="20" s="1"/>
  <c r="F7" i="20"/>
  <c r="B7" i="20"/>
  <c r="F6" i="20"/>
  <c r="F5" i="20"/>
  <c r="I37" i="19" a="1"/>
  <c r="I37" i="19" s="1"/>
  <c r="H37" i="19" s="1" a="1"/>
  <c r="H37" i="19" s="1"/>
  <c r="G37" i="19"/>
  <c r="J37" i="19" s="1"/>
  <c r="I36" i="19" a="1"/>
  <c r="I36" i="19" s="1"/>
  <c r="H36" i="19" s="1" a="1"/>
  <c r="H36" i="19" s="1"/>
  <c r="G36" i="19"/>
  <c r="J36" i="19" s="1"/>
  <c r="J35" i="19"/>
  <c r="I35" i="19" a="1"/>
  <c r="I35" i="19" s="1"/>
  <c r="H35" i="19" s="1" a="1"/>
  <c r="H35" i="19" s="1"/>
  <c r="G35" i="19"/>
  <c r="J34" i="19"/>
  <c r="I34" i="19" a="1"/>
  <c r="I34" i="19" s="1"/>
  <c r="H34" i="19" s="1" a="1"/>
  <c r="H34" i="19" s="1"/>
  <c r="G34" i="19"/>
  <c r="J33" i="19"/>
  <c r="I33" i="19" a="1"/>
  <c r="I33" i="19" s="1"/>
  <c r="H33" i="19" s="1" a="1"/>
  <c r="H33" i="19" s="1"/>
  <c r="G33" i="19"/>
  <c r="J32" i="19"/>
  <c r="I32" i="19" a="1"/>
  <c r="I32" i="19" s="1"/>
  <c r="H32" i="19" s="1" a="1"/>
  <c r="H32" i="19" s="1"/>
  <c r="G32" i="19"/>
  <c r="J31" i="19"/>
  <c r="I31" i="19" a="1"/>
  <c r="I31" i="19" s="1"/>
  <c r="H31" i="19" s="1" a="1"/>
  <c r="H31" i="19" s="1"/>
  <c r="G31" i="19"/>
  <c r="J30" i="19"/>
  <c r="I30" i="19" a="1"/>
  <c r="I30" i="19" s="1"/>
  <c r="H30" i="19" s="1" a="1"/>
  <c r="H30" i="19" s="1"/>
  <c r="G30" i="19"/>
  <c r="J29" i="19"/>
  <c r="I29" i="19" a="1"/>
  <c r="I29" i="19" s="1"/>
  <c r="H29" i="19" s="1" a="1"/>
  <c r="H29" i="19" s="1"/>
  <c r="G29" i="19"/>
  <c r="J28" i="19"/>
  <c r="I28" i="19" a="1"/>
  <c r="I28" i="19" s="1"/>
  <c r="H28" i="19" s="1" a="1"/>
  <c r="H28" i="19" s="1"/>
  <c r="G28" i="19"/>
  <c r="J27" i="19"/>
  <c r="I27" i="19" a="1"/>
  <c r="I27" i="19" s="1"/>
  <c r="H27" i="19" s="1" a="1"/>
  <c r="H27" i="19" s="1"/>
  <c r="G27" i="19"/>
  <c r="J26" i="19"/>
  <c r="I26" i="19" a="1"/>
  <c r="I26" i="19" s="1"/>
  <c r="H26" i="19" s="1" a="1"/>
  <c r="H26" i="19" s="1"/>
  <c r="G26" i="19"/>
  <c r="J25" i="19"/>
  <c r="I25" i="19" a="1"/>
  <c r="I25" i="19" s="1"/>
  <c r="H25" i="19" s="1" a="1"/>
  <c r="H25" i="19" s="1"/>
  <c r="G25" i="19"/>
  <c r="J24" i="19"/>
  <c r="I24" i="19" a="1"/>
  <c r="I24" i="19" s="1"/>
  <c r="H24" i="19" s="1" a="1"/>
  <c r="H24" i="19" s="1"/>
  <c r="G24" i="19"/>
  <c r="J23" i="19"/>
  <c r="I23" i="19" a="1"/>
  <c r="I23" i="19" s="1"/>
  <c r="H23" i="19" s="1" a="1"/>
  <c r="H23" i="19" s="1"/>
  <c r="G23" i="19"/>
  <c r="J22" i="19"/>
  <c r="I22" i="19" a="1"/>
  <c r="I22" i="19" s="1"/>
  <c r="H22" i="19" s="1" a="1"/>
  <c r="H22" i="19" s="1"/>
  <c r="G22" i="19"/>
  <c r="J21" i="19"/>
  <c r="I21" i="19" a="1"/>
  <c r="I21" i="19" s="1"/>
  <c r="H21" i="19" s="1" a="1"/>
  <c r="H21" i="19" s="1"/>
  <c r="G21" i="19"/>
  <c r="J20" i="19"/>
  <c r="I20" i="19" a="1"/>
  <c r="I20" i="19" s="1"/>
  <c r="H20" i="19" s="1" a="1"/>
  <c r="H20" i="19" s="1"/>
  <c r="G20" i="19"/>
  <c r="J19" i="19"/>
  <c r="I19" i="19" a="1"/>
  <c r="I19" i="19" s="1"/>
  <c r="H19" i="19" s="1" a="1"/>
  <c r="H19" i="19" s="1"/>
  <c r="G19" i="19"/>
  <c r="J18" i="19"/>
  <c r="C41" i="19" s="1"/>
  <c r="I18" i="19" a="1"/>
  <c r="I18" i="19" s="1"/>
  <c r="H18" i="19" s="1" a="1"/>
  <c r="H18" i="19" s="1"/>
  <c r="G18" i="19"/>
  <c r="B15" i="19"/>
  <c r="B14" i="19"/>
  <c r="B13" i="19"/>
  <c r="B12" i="19"/>
  <c r="B11" i="19"/>
  <c r="B10" i="19"/>
  <c r="C40" i="19" s="1"/>
  <c r="F7" i="19"/>
  <c r="B7" i="19"/>
  <c r="F6" i="19"/>
  <c r="F5" i="19"/>
  <c r="I37" i="18"/>
  <c r="H37" i="18" s="1" a="1"/>
  <c r="H37" i="18" s="1"/>
  <c r="I37" i="18" a="1"/>
  <c r="G37" i="18"/>
  <c r="J37" i="18" s="1"/>
  <c r="I36" i="18" a="1"/>
  <c r="I36" i="18" s="1"/>
  <c r="H36" i="18" s="1" a="1"/>
  <c r="H36" i="18" s="1"/>
  <c r="G36" i="18"/>
  <c r="J36" i="18" s="1"/>
  <c r="J35" i="18"/>
  <c r="I35" i="18" a="1"/>
  <c r="I35" i="18" s="1"/>
  <c r="H35" i="18" s="1" a="1"/>
  <c r="H35" i="18" s="1"/>
  <c r="G35" i="18"/>
  <c r="J34" i="18"/>
  <c r="I34" i="18" a="1"/>
  <c r="I34" i="18" s="1"/>
  <c r="H34" i="18" s="1" a="1"/>
  <c r="H34" i="18" s="1"/>
  <c r="G34" i="18"/>
  <c r="I33" i="18" a="1"/>
  <c r="I33" i="18" s="1"/>
  <c r="H33" i="18" s="1" a="1"/>
  <c r="H33" i="18" s="1"/>
  <c r="G33" i="18"/>
  <c r="J33" i="18" s="1"/>
  <c r="J32" i="18"/>
  <c r="I32" i="18" a="1"/>
  <c r="I32" i="18" s="1"/>
  <c r="H32" i="18" s="1" a="1"/>
  <c r="H32" i="18" s="1"/>
  <c r="G32" i="18"/>
  <c r="J31" i="18"/>
  <c r="I31" i="18" a="1"/>
  <c r="I31" i="18" s="1"/>
  <c r="H31" i="18" s="1" a="1"/>
  <c r="H31" i="18" s="1"/>
  <c r="G31" i="18"/>
  <c r="J30" i="18"/>
  <c r="I30" i="18" a="1"/>
  <c r="I30" i="18" s="1"/>
  <c r="H30" i="18" s="1" a="1"/>
  <c r="H30" i="18" s="1"/>
  <c r="G30" i="18"/>
  <c r="I29" i="18" a="1"/>
  <c r="I29" i="18" s="1"/>
  <c r="H29" i="18" s="1" a="1"/>
  <c r="H29" i="18" s="1"/>
  <c r="G29" i="18"/>
  <c r="J29" i="18" s="1"/>
  <c r="J28" i="18"/>
  <c r="I28" i="18" a="1"/>
  <c r="I28" i="18" s="1"/>
  <c r="H28" i="18" s="1" a="1"/>
  <c r="H28" i="18" s="1"/>
  <c r="G28" i="18"/>
  <c r="J27" i="18"/>
  <c r="I27" i="18" a="1"/>
  <c r="I27" i="18" s="1"/>
  <c r="H27" i="18" s="1" a="1"/>
  <c r="H27" i="18" s="1"/>
  <c r="G27" i="18"/>
  <c r="J26" i="18"/>
  <c r="I26" i="18" a="1"/>
  <c r="I26" i="18" s="1"/>
  <c r="H26" i="18" s="1" a="1"/>
  <c r="H26" i="18" s="1"/>
  <c r="G26" i="18"/>
  <c r="I25" i="18" a="1"/>
  <c r="I25" i="18" s="1"/>
  <c r="H25" i="18" s="1" a="1"/>
  <c r="H25" i="18" s="1"/>
  <c r="G25" i="18"/>
  <c r="J25" i="18" s="1"/>
  <c r="J24" i="18"/>
  <c r="I24" i="18" a="1"/>
  <c r="I24" i="18" s="1"/>
  <c r="H24" i="18" s="1" a="1"/>
  <c r="H24" i="18" s="1"/>
  <c r="G24" i="18"/>
  <c r="J23" i="18"/>
  <c r="I23" i="18" a="1"/>
  <c r="I23" i="18" s="1"/>
  <c r="H23" i="18" s="1" a="1"/>
  <c r="H23" i="18" s="1"/>
  <c r="G23" i="18"/>
  <c r="J22" i="18"/>
  <c r="I22" i="18" a="1"/>
  <c r="I22" i="18" s="1"/>
  <c r="H22" i="18" s="1" a="1"/>
  <c r="H22" i="18" s="1"/>
  <c r="G22" i="18"/>
  <c r="I21" i="18" a="1"/>
  <c r="I21" i="18" s="1"/>
  <c r="H21" i="18" s="1" a="1"/>
  <c r="H21" i="18" s="1"/>
  <c r="G21" i="18"/>
  <c r="J21" i="18" s="1"/>
  <c r="J20" i="18"/>
  <c r="I20" i="18" a="1"/>
  <c r="I20" i="18" s="1"/>
  <c r="H20" i="18" s="1" a="1"/>
  <c r="H20" i="18" s="1"/>
  <c r="G20" i="18"/>
  <c r="J19" i="18"/>
  <c r="I19" i="18" a="1"/>
  <c r="I19" i="18" s="1"/>
  <c r="H19" i="18" s="1" a="1"/>
  <c r="H19" i="18" s="1"/>
  <c r="G19" i="18"/>
  <c r="I18" i="18" a="1"/>
  <c r="I18" i="18" s="1"/>
  <c r="H18" i="18" s="1" a="1"/>
  <c r="H18" i="18" s="1"/>
  <c r="G18" i="18"/>
  <c r="J18" i="18" s="1"/>
  <c r="B15" i="18"/>
  <c r="B14" i="18"/>
  <c r="B13" i="18"/>
  <c r="B12" i="18"/>
  <c r="B11" i="18"/>
  <c r="B10" i="18"/>
  <c r="C40" i="18" s="1"/>
  <c r="F7" i="18"/>
  <c r="B7" i="18"/>
  <c r="F6" i="18"/>
  <c r="F5" i="18"/>
  <c r="I37" i="17" a="1"/>
  <c r="I37" i="17" s="1"/>
  <c r="H37" i="17" s="1" a="1"/>
  <c r="H37" i="17" s="1"/>
  <c r="G37" i="17"/>
  <c r="J37" i="17" s="1"/>
  <c r="I36" i="17" a="1"/>
  <c r="I36" i="17" s="1"/>
  <c r="H36" i="17" s="1" a="1"/>
  <c r="H36" i="17" s="1"/>
  <c r="G36" i="17"/>
  <c r="J36" i="17" s="1"/>
  <c r="I35" i="17" a="1"/>
  <c r="I35" i="17" s="1"/>
  <c r="H35" i="17" s="1" a="1"/>
  <c r="H35" i="17" s="1"/>
  <c r="G35" i="17"/>
  <c r="J35" i="17" s="1"/>
  <c r="J34" i="17"/>
  <c r="I34" i="17" a="1"/>
  <c r="I34" i="17" s="1"/>
  <c r="H34" i="17" s="1" a="1"/>
  <c r="H34" i="17" s="1"/>
  <c r="G34" i="17"/>
  <c r="J33" i="17"/>
  <c r="I33" i="17" a="1"/>
  <c r="I33" i="17" s="1"/>
  <c r="H33" i="17" s="1" a="1"/>
  <c r="H33" i="17" s="1"/>
  <c r="G33" i="17"/>
  <c r="J32" i="17"/>
  <c r="I32" i="17" a="1"/>
  <c r="I32" i="17" s="1"/>
  <c r="H32" i="17" s="1" a="1"/>
  <c r="H32" i="17" s="1"/>
  <c r="G32" i="17"/>
  <c r="J31" i="17"/>
  <c r="I31" i="17" a="1"/>
  <c r="I31" i="17" s="1"/>
  <c r="H31" i="17" s="1" a="1"/>
  <c r="H31" i="17" s="1"/>
  <c r="G31" i="17"/>
  <c r="J30" i="17"/>
  <c r="I30" i="17" a="1"/>
  <c r="I30" i="17" s="1"/>
  <c r="H30" i="17" s="1" a="1"/>
  <c r="H30" i="17" s="1"/>
  <c r="G30" i="17"/>
  <c r="J29" i="17"/>
  <c r="I29" i="17" a="1"/>
  <c r="I29" i="17" s="1"/>
  <c r="H29" i="17" s="1" a="1"/>
  <c r="H29" i="17" s="1"/>
  <c r="G29" i="17"/>
  <c r="J28" i="17"/>
  <c r="I28" i="17" a="1"/>
  <c r="I28" i="17" s="1"/>
  <c r="H28" i="17" s="1" a="1"/>
  <c r="H28" i="17" s="1"/>
  <c r="G28" i="17"/>
  <c r="J27" i="17"/>
  <c r="I27" i="17" a="1"/>
  <c r="I27" i="17" s="1"/>
  <c r="H27" i="17" s="1" a="1"/>
  <c r="H27" i="17" s="1"/>
  <c r="G27" i="17"/>
  <c r="J26" i="17"/>
  <c r="I26" i="17" a="1"/>
  <c r="I26" i="17" s="1"/>
  <c r="H26" i="17" s="1" a="1"/>
  <c r="H26" i="17" s="1"/>
  <c r="G26" i="17"/>
  <c r="J25" i="17"/>
  <c r="I25" i="17" a="1"/>
  <c r="I25" i="17" s="1"/>
  <c r="H25" i="17" s="1" a="1"/>
  <c r="H25" i="17" s="1"/>
  <c r="G25" i="17"/>
  <c r="J24" i="17"/>
  <c r="I24" i="17" a="1"/>
  <c r="I24" i="17" s="1"/>
  <c r="H24" i="17" s="1" a="1"/>
  <c r="H24" i="17" s="1"/>
  <c r="G24" i="17"/>
  <c r="J23" i="17"/>
  <c r="I23" i="17" a="1"/>
  <c r="I23" i="17" s="1"/>
  <c r="H23" i="17" s="1" a="1"/>
  <c r="H23" i="17" s="1"/>
  <c r="G23" i="17"/>
  <c r="J22" i="17"/>
  <c r="I22" i="17" a="1"/>
  <c r="I22" i="17" s="1"/>
  <c r="H22" i="17" s="1" a="1"/>
  <c r="H22" i="17" s="1"/>
  <c r="G22" i="17"/>
  <c r="J21" i="17"/>
  <c r="I21" i="17" a="1"/>
  <c r="I21" i="17" s="1"/>
  <c r="H21" i="17" s="1" a="1"/>
  <c r="H21" i="17" s="1"/>
  <c r="G21" i="17"/>
  <c r="J20" i="17"/>
  <c r="I20" i="17" a="1"/>
  <c r="I20" i="17" s="1"/>
  <c r="H20" i="17" s="1" a="1"/>
  <c r="H20" i="17" s="1"/>
  <c r="G20" i="17"/>
  <c r="J19" i="17"/>
  <c r="I19" i="17" a="1"/>
  <c r="I19" i="17" s="1"/>
  <c r="H19" i="17" s="1" a="1"/>
  <c r="H19" i="17" s="1"/>
  <c r="G19" i="17"/>
  <c r="J18" i="17"/>
  <c r="I18" i="17" a="1"/>
  <c r="I18" i="17" s="1"/>
  <c r="H18" i="17" s="1" a="1"/>
  <c r="H18" i="17" s="1"/>
  <c r="G18" i="17"/>
  <c r="B15" i="17"/>
  <c r="B14" i="17"/>
  <c r="B13" i="17"/>
  <c r="B12" i="17"/>
  <c r="B11" i="17"/>
  <c r="B10" i="17"/>
  <c r="C40" i="17" s="1"/>
  <c r="F7" i="17"/>
  <c r="B7" i="17"/>
  <c r="F6" i="17"/>
  <c r="F5" i="17"/>
  <c r="J37" i="16"/>
  <c r="I37" i="16" a="1"/>
  <c r="I37" i="16" s="1"/>
  <c r="H37" i="16" s="1" a="1"/>
  <c r="H37" i="16" s="1"/>
  <c r="G37" i="16"/>
  <c r="I36" i="16" a="1"/>
  <c r="I36" i="16" s="1"/>
  <c r="H36" i="16" s="1" a="1"/>
  <c r="H36" i="16" s="1"/>
  <c r="G36" i="16"/>
  <c r="J36" i="16" s="1"/>
  <c r="J35" i="16"/>
  <c r="I35" i="16" a="1"/>
  <c r="I35" i="16" s="1"/>
  <c r="H35" i="16" s="1" a="1"/>
  <c r="H35" i="16" s="1"/>
  <c r="G35" i="16"/>
  <c r="J34" i="16"/>
  <c r="I34" i="16" a="1"/>
  <c r="I34" i="16" s="1"/>
  <c r="H34" i="16" s="1" a="1"/>
  <c r="H34" i="16" s="1"/>
  <c r="G34" i="16"/>
  <c r="J33" i="16"/>
  <c r="I33" i="16" a="1"/>
  <c r="I33" i="16" s="1"/>
  <c r="H33" i="16" s="1" a="1"/>
  <c r="H33" i="16" s="1"/>
  <c r="G33" i="16"/>
  <c r="I32" i="16" a="1"/>
  <c r="I32" i="16" s="1"/>
  <c r="H32" i="16" s="1" a="1"/>
  <c r="H32" i="16" s="1"/>
  <c r="G32" i="16"/>
  <c r="J32" i="16" s="1"/>
  <c r="J31" i="16"/>
  <c r="I31" i="16" a="1"/>
  <c r="I31" i="16" s="1"/>
  <c r="H31" i="16" s="1" a="1"/>
  <c r="H31" i="16" s="1"/>
  <c r="G31" i="16"/>
  <c r="J30" i="16"/>
  <c r="I30" i="16" a="1"/>
  <c r="I30" i="16" s="1"/>
  <c r="H30" i="16" s="1" a="1"/>
  <c r="H30" i="16" s="1"/>
  <c r="G30" i="16"/>
  <c r="J29" i="16"/>
  <c r="I29" i="16" a="1"/>
  <c r="I29" i="16" s="1"/>
  <c r="H29" i="16" s="1" a="1"/>
  <c r="H29" i="16" s="1"/>
  <c r="G29" i="16"/>
  <c r="I28" i="16" a="1"/>
  <c r="I28" i="16" s="1"/>
  <c r="H28" i="16" s="1" a="1"/>
  <c r="H28" i="16" s="1"/>
  <c r="G28" i="16"/>
  <c r="J28" i="16" s="1"/>
  <c r="J27" i="16"/>
  <c r="I27" i="16" a="1"/>
  <c r="I27" i="16" s="1"/>
  <c r="H27" i="16" s="1" a="1"/>
  <c r="H27" i="16" s="1"/>
  <c r="G27" i="16"/>
  <c r="J26" i="16"/>
  <c r="I26" i="16" a="1"/>
  <c r="I26" i="16" s="1"/>
  <c r="H26" i="16" s="1" a="1"/>
  <c r="H26" i="16" s="1"/>
  <c r="G26" i="16"/>
  <c r="J25" i="16"/>
  <c r="I25" i="16" a="1"/>
  <c r="I25" i="16" s="1"/>
  <c r="H25" i="16" s="1" a="1"/>
  <c r="H25" i="16" s="1"/>
  <c r="G25" i="16"/>
  <c r="I24" i="16" a="1"/>
  <c r="I24" i="16" s="1"/>
  <c r="H24" i="16" s="1" a="1"/>
  <c r="H24" i="16" s="1"/>
  <c r="G24" i="16"/>
  <c r="J24" i="16" s="1"/>
  <c r="J23" i="16"/>
  <c r="I23" i="16" a="1"/>
  <c r="I23" i="16" s="1"/>
  <c r="H23" i="16" s="1" a="1"/>
  <c r="H23" i="16" s="1"/>
  <c r="G23" i="16"/>
  <c r="J22" i="16"/>
  <c r="I22" i="16" a="1"/>
  <c r="I22" i="16" s="1"/>
  <c r="H22" i="16" s="1" a="1"/>
  <c r="H22" i="16" s="1"/>
  <c r="G22" i="16"/>
  <c r="J21" i="16"/>
  <c r="I21" i="16" a="1"/>
  <c r="I21" i="16" s="1"/>
  <c r="H21" i="16" s="1" a="1"/>
  <c r="H21" i="16" s="1"/>
  <c r="G21" i="16"/>
  <c r="I20" i="16" a="1"/>
  <c r="I20" i="16" s="1"/>
  <c r="H20" i="16" s="1" a="1"/>
  <c r="H20" i="16" s="1"/>
  <c r="G20" i="16"/>
  <c r="J20" i="16" s="1"/>
  <c r="J19" i="16"/>
  <c r="I19" i="16" a="1"/>
  <c r="I19" i="16" s="1"/>
  <c r="H19" i="16" s="1" a="1"/>
  <c r="H19" i="16" s="1"/>
  <c r="G19" i="16"/>
  <c r="J18" i="16"/>
  <c r="I18" i="16" a="1"/>
  <c r="I18" i="16" s="1"/>
  <c r="H18" i="16" s="1" a="1"/>
  <c r="H18" i="16" s="1"/>
  <c r="G18" i="16"/>
  <c r="B15" i="16"/>
  <c r="B14" i="16"/>
  <c r="B13" i="16"/>
  <c r="B12" i="16"/>
  <c r="B11" i="16"/>
  <c r="B10" i="16"/>
  <c r="C40" i="16" s="1"/>
  <c r="F7" i="16"/>
  <c r="B7" i="16"/>
  <c r="F6" i="16"/>
  <c r="F5" i="16"/>
  <c r="I37" i="15" a="1"/>
  <c r="I37" i="15" s="1"/>
  <c r="H37" i="15" s="1" a="1"/>
  <c r="H37" i="15" s="1"/>
  <c r="G37" i="15"/>
  <c r="J37" i="15" s="1"/>
  <c r="I36" i="15" a="1"/>
  <c r="I36" i="15" s="1"/>
  <c r="H36" i="15" s="1" a="1"/>
  <c r="H36" i="15" s="1"/>
  <c r="G36" i="15"/>
  <c r="J36" i="15" s="1"/>
  <c r="J35" i="15"/>
  <c r="I35" i="15" a="1"/>
  <c r="I35" i="15" s="1"/>
  <c r="H35" i="15" s="1" a="1"/>
  <c r="H35" i="15" s="1"/>
  <c r="G35" i="15"/>
  <c r="J34" i="15"/>
  <c r="I34" i="15" a="1"/>
  <c r="I34" i="15" s="1"/>
  <c r="H34" i="15" s="1" a="1"/>
  <c r="H34" i="15" s="1"/>
  <c r="G34" i="15"/>
  <c r="J33" i="15"/>
  <c r="I33" i="15" a="1"/>
  <c r="I33" i="15" s="1"/>
  <c r="H33" i="15" s="1" a="1"/>
  <c r="H33" i="15" s="1"/>
  <c r="G33" i="15"/>
  <c r="I32" i="15" a="1"/>
  <c r="I32" i="15" s="1"/>
  <c r="H32" i="15" s="1" a="1"/>
  <c r="H32" i="15" s="1"/>
  <c r="G32" i="15"/>
  <c r="J32" i="15" s="1"/>
  <c r="J31" i="15"/>
  <c r="I31" i="15" a="1"/>
  <c r="I31" i="15" s="1"/>
  <c r="H31" i="15" s="1" a="1"/>
  <c r="H31" i="15" s="1"/>
  <c r="G31" i="15"/>
  <c r="J30" i="15"/>
  <c r="I30" i="15" a="1"/>
  <c r="I30" i="15" s="1"/>
  <c r="H30" i="15" s="1" a="1"/>
  <c r="H30" i="15" s="1"/>
  <c r="G30" i="15"/>
  <c r="J29" i="15"/>
  <c r="I29" i="15" a="1"/>
  <c r="I29" i="15" s="1"/>
  <c r="H29" i="15" s="1" a="1"/>
  <c r="H29" i="15" s="1"/>
  <c r="G29" i="15"/>
  <c r="I28" i="15" a="1"/>
  <c r="I28" i="15" s="1"/>
  <c r="H28" i="15" s="1" a="1"/>
  <c r="H28" i="15" s="1"/>
  <c r="G28" i="15"/>
  <c r="J28" i="15" s="1"/>
  <c r="J27" i="15"/>
  <c r="I27" i="15" a="1"/>
  <c r="I27" i="15" s="1"/>
  <c r="H27" i="15" s="1" a="1"/>
  <c r="H27" i="15" s="1"/>
  <c r="G27" i="15"/>
  <c r="J26" i="15"/>
  <c r="I26" i="15" a="1"/>
  <c r="I26" i="15" s="1"/>
  <c r="H26" i="15" s="1" a="1"/>
  <c r="H26" i="15" s="1"/>
  <c r="G26" i="15"/>
  <c r="J25" i="15"/>
  <c r="I25" i="15" a="1"/>
  <c r="I25" i="15" s="1"/>
  <c r="H25" i="15" s="1" a="1"/>
  <c r="H25" i="15" s="1"/>
  <c r="G25" i="15"/>
  <c r="I24" i="15" a="1"/>
  <c r="I24" i="15" s="1"/>
  <c r="H24" i="15" s="1" a="1"/>
  <c r="H24" i="15" s="1"/>
  <c r="G24" i="15"/>
  <c r="J24" i="15" s="1"/>
  <c r="J23" i="15"/>
  <c r="I23" i="15" a="1"/>
  <c r="I23" i="15" s="1"/>
  <c r="H23" i="15" s="1" a="1"/>
  <c r="H23" i="15" s="1"/>
  <c r="G23" i="15"/>
  <c r="J22" i="15"/>
  <c r="I22" i="15" a="1"/>
  <c r="I22" i="15" s="1"/>
  <c r="H22" i="15" s="1" a="1"/>
  <c r="H22" i="15" s="1"/>
  <c r="G22" i="15"/>
  <c r="J21" i="15"/>
  <c r="I21" i="15" a="1"/>
  <c r="I21" i="15" s="1"/>
  <c r="H21" i="15" s="1" a="1"/>
  <c r="H21" i="15" s="1"/>
  <c r="G21" i="15"/>
  <c r="I20" i="15" a="1"/>
  <c r="I20" i="15" s="1"/>
  <c r="H20" i="15" s="1" a="1"/>
  <c r="H20" i="15" s="1"/>
  <c r="G20" i="15"/>
  <c r="J20" i="15" s="1"/>
  <c r="J19" i="15"/>
  <c r="I19" i="15" a="1"/>
  <c r="I19" i="15" s="1"/>
  <c r="H19" i="15" s="1" a="1"/>
  <c r="H19" i="15" s="1"/>
  <c r="G19" i="15"/>
  <c r="J18" i="15"/>
  <c r="I18" i="15" a="1"/>
  <c r="I18" i="15" s="1"/>
  <c r="H18" i="15" s="1" a="1"/>
  <c r="H18" i="15" s="1"/>
  <c r="G18" i="15"/>
  <c r="B15" i="15"/>
  <c r="B14" i="15"/>
  <c r="B13" i="15"/>
  <c r="B12" i="15"/>
  <c r="B11" i="15"/>
  <c r="B10" i="15"/>
  <c r="C40" i="15" s="1"/>
  <c r="F7" i="15"/>
  <c r="B7" i="15"/>
  <c r="F6" i="15"/>
  <c r="F5" i="15"/>
  <c r="I37" i="14" a="1"/>
  <c r="I37" i="14" s="1"/>
  <c r="H37" i="14" s="1" a="1"/>
  <c r="H37" i="14" s="1"/>
  <c r="G37" i="14"/>
  <c r="J37" i="14" s="1"/>
  <c r="I36" i="14" a="1"/>
  <c r="I36" i="14" s="1"/>
  <c r="H36" i="14" s="1" a="1"/>
  <c r="H36" i="14" s="1"/>
  <c r="G36" i="14"/>
  <c r="J36" i="14" s="1"/>
  <c r="J35" i="14"/>
  <c r="I35" i="14" a="1"/>
  <c r="I35" i="14" s="1"/>
  <c r="H35" i="14" s="1" a="1"/>
  <c r="H35" i="14" s="1"/>
  <c r="G35" i="14"/>
  <c r="J34" i="14"/>
  <c r="I34" i="14" a="1"/>
  <c r="I34" i="14" s="1"/>
  <c r="H34" i="14" s="1" a="1"/>
  <c r="H34" i="14" s="1"/>
  <c r="G34" i="14"/>
  <c r="J33" i="14"/>
  <c r="I33" i="14" a="1"/>
  <c r="I33" i="14" s="1"/>
  <c r="H33" i="14" s="1" a="1"/>
  <c r="H33" i="14" s="1"/>
  <c r="G33" i="14"/>
  <c r="J32" i="14"/>
  <c r="I32" i="14" a="1"/>
  <c r="I32" i="14" s="1"/>
  <c r="H32" i="14" s="1" a="1"/>
  <c r="H32" i="14" s="1"/>
  <c r="G32" i="14"/>
  <c r="J31" i="14"/>
  <c r="I31" i="14" a="1"/>
  <c r="I31" i="14" s="1"/>
  <c r="H31" i="14" s="1" a="1"/>
  <c r="H31" i="14" s="1"/>
  <c r="G31" i="14"/>
  <c r="J30" i="14"/>
  <c r="I30" i="14" a="1"/>
  <c r="I30" i="14" s="1"/>
  <c r="H30" i="14" s="1" a="1"/>
  <c r="H30" i="14" s="1"/>
  <c r="G30" i="14"/>
  <c r="J29" i="14"/>
  <c r="I29" i="14" a="1"/>
  <c r="I29" i="14" s="1"/>
  <c r="H29" i="14" s="1" a="1"/>
  <c r="H29" i="14" s="1"/>
  <c r="G29" i="14"/>
  <c r="J28" i="14"/>
  <c r="I28" i="14" a="1"/>
  <c r="I28" i="14" s="1"/>
  <c r="H28" i="14" s="1" a="1"/>
  <c r="H28" i="14" s="1"/>
  <c r="G28" i="14"/>
  <c r="J27" i="14"/>
  <c r="I27" i="14" a="1"/>
  <c r="I27" i="14" s="1"/>
  <c r="H27" i="14" s="1" a="1"/>
  <c r="H27" i="14" s="1"/>
  <c r="G27" i="14"/>
  <c r="J26" i="14"/>
  <c r="I26" i="14" a="1"/>
  <c r="I26" i="14" s="1"/>
  <c r="H26" i="14" s="1" a="1"/>
  <c r="H26" i="14" s="1"/>
  <c r="G26" i="14"/>
  <c r="J25" i="14"/>
  <c r="I25" i="14" a="1"/>
  <c r="I25" i="14" s="1"/>
  <c r="H25" i="14" s="1" a="1"/>
  <c r="H25" i="14" s="1"/>
  <c r="G25" i="14"/>
  <c r="J24" i="14"/>
  <c r="I24" i="14" a="1"/>
  <c r="I24" i="14" s="1"/>
  <c r="H24" i="14" s="1" a="1"/>
  <c r="H24" i="14" s="1"/>
  <c r="G24" i="14"/>
  <c r="J23" i="14"/>
  <c r="I23" i="14" a="1"/>
  <c r="I23" i="14" s="1"/>
  <c r="H23" i="14" s="1" a="1"/>
  <c r="H23" i="14" s="1"/>
  <c r="G23" i="14"/>
  <c r="J22" i="14"/>
  <c r="I22" i="14" a="1"/>
  <c r="I22" i="14" s="1"/>
  <c r="H22" i="14" s="1" a="1"/>
  <c r="H22" i="14" s="1"/>
  <c r="G22" i="14"/>
  <c r="J21" i="14"/>
  <c r="I21" i="14" a="1"/>
  <c r="I21" i="14" s="1"/>
  <c r="H21" i="14" s="1" a="1"/>
  <c r="H21" i="14" s="1"/>
  <c r="G21" i="14"/>
  <c r="J20" i="14"/>
  <c r="I20" i="14" a="1"/>
  <c r="I20" i="14" s="1"/>
  <c r="H20" i="14" s="1" a="1"/>
  <c r="H20" i="14" s="1"/>
  <c r="G20" i="14"/>
  <c r="J19" i="14"/>
  <c r="I19" i="14" a="1"/>
  <c r="I19" i="14" s="1"/>
  <c r="H19" i="14" s="1" a="1"/>
  <c r="H19" i="14" s="1"/>
  <c r="G19" i="14"/>
  <c r="J18" i="14"/>
  <c r="C41" i="14" s="1"/>
  <c r="I18" i="14" a="1"/>
  <c r="I18" i="14" s="1"/>
  <c r="H18" i="14" s="1" a="1"/>
  <c r="H18" i="14" s="1"/>
  <c r="G18" i="14"/>
  <c r="B15" i="14"/>
  <c r="B14" i="14"/>
  <c r="B13" i="14"/>
  <c r="B12" i="14"/>
  <c r="B11" i="14"/>
  <c r="B10" i="14"/>
  <c r="C40" i="14" s="1"/>
  <c r="F7" i="14"/>
  <c r="B7" i="14"/>
  <c r="F6" i="14"/>
  <c r="F5" i="14"/>
  <c r="I37" i="13" a="1"/>
  <c r="I37" i="13" s="1"/>
  <c r="H37" i="13" s="1" a="1"/>
  <c r="H37" i="13" s="1"/>
  <c r="G37" i="13"/>
  <c r="J37" i="13" s="1"/>
  <c r="I36" i="13" a="1"/>
  <c r="I36" i="13" s="1"/>
  <c r="H36" i="13" s="1" a="1"/>
  <c r="H36" i="13" s="1"/>
  <c r="G36" i="13"/>
  <c r="J36" i="13" s="1"/>
  <c r="I35" i="13" a="1"/>
  <c r="I35" i="13" s="1"/>
  <c r="H35" i="13" s="1" a="1"/>
  <c r="H35" i="13" s="1"/>
  <c r="G35" i="13"/>
  <c r="J35" i="13" s="1"/>
  <c r="J34" i="13"/>
  <c r="I34" i="13" a="1"/>
  <c r="I34" i="13" s="1"/>
  <c r="H34" i="13" s="1" a="1"/>
  <c r="H34" i="13" s="1"/>
  <c r="G34" i="13"/>
  <c r="J33" i="13"/>
  <c r="I33" i="13" a="1"/>
  <c r="I33" i="13" s="1"/>
  <c r="H33" i="13" s="1" a="1"/>
  <c r="H33" i="13" s="1"/>
  <c r="G33" i="13"/>
  <c r="J32" i="13"/>
  <c r="I32" i="13" a="1"/>
  <c r="I32" i="13" s="1"/>
  <c r="H32" i="13" s="1" a="1"/>
  <c r="H32" i="13" s="1"/>
  <c r="G32" i="13"/>
  <c r="J31" i="13"/>
  <c r="I31" i="13" a="1"/>
  <c r="I31" i="13" s="1"/>
  <c r="H31" i="13" s="1" a="1"/>
  <c r="H31" i="13" s="1"/>
  <c r="G31" i="13"/>
  <c r="J30" i="13"/>
  <c r="I30" i="13" a="1"/>
  <c r="I30" i="13" s="1"/>
  <c r="H30" i="13" s="1" a="1"/>
  <c r="H30" i="13" s="1"/>
  <c r="G30" i="13"/>
  <c r="J29" i="13"/>
  <c r="I29" i="13" a="1"/>
  <c r="I29" i="13" s="1"/>
  <c r="H29" i="13" s="1" a="1"/>
  <c r="H29" i="13" s="1"/>
  <c r="G29" i="13"/>
  <c r="J28" i="13"/>
  <c r="I28" i="13" a="1"/>
  <c r="I28" i="13" s="1"/>
  <c r="H28" i="13" s="1" a="1"/>
  <c r="H28" i="13" s="1"/>
  <c r="G28" i="13"/>
  <c r="J27" i="13"/>
  <c r="I27" i="13" a="1"/>
  <c r="I27" i="13" s="1"/>
  <c r="H27" i="13" s="1" a="1"/>
  <c r="H27" i="13" s="1"/>
  <c r="G27" i="13"/>
  <c r="J26" i="13"/>
  <c r="I26" i="13" a="1"/>
  <c r="I26" i="13" s="1"/>
  <c r="H26" i="13" s="1" a="1"/>
  <c r="H26" i="13" s="1"/>
  <c r="G26" i="13"/>
  <c r="J25" i="13"/>
  <c r="I25" i="13" a="1"/>
  <c r="I25" i="13" s="1"/>
  <c r="H25" i="13" s="1" a="1"/>
  <c r="H25" i="13" s="1"/>
  <c r="G25" i="13"/>
  <c r="J24" i="13"/>
  <c r="I24" i="13" a="1"/>
  <c r="I24" i="13" s="1"/>
  <c r="H24" i="13" s="1" a="1"/>
  <c r="H24" i="13" s="1"/>
  <c r="G24" i="13"/>
  <c r="J23" i="13"/>
  <c r="I23" i="13" a="1"/>
  <c r="I23" i="13" s="1"/>
  <c r="H23" i="13" s="1" a="1"/>
  <c r="H23" i="13" s="1"/>
  <c r="G23" i="13"/>
  <c r="J22" i="13"/>
  <c r="I22" i="13" a="1"/>
  <c r="I22" i="13" s="1"/>
  <c r="H22" i="13" s="1" a="1"/>
  <c r="H22" i="13" s="1"/>
  <c r="G22" i="13"/>
  <c r="J21" i="13"/>
  <c r="I21" i="13" a="1"/>
  <c r="I21" i="13" s="1"/>
  <c r="H21" i="13" s="1" a="1"/>
  <c r="H21" i="13" s="1"/>
  <c r="G21" i="13"/>
  <c r="J20" i="13"/>
  <c r="I20" i="13" a="1"/>
  <c r="I20" i="13" s="1"/>
  <c r="H20" i="13" s="1" a="1"/>
  <c r="H20" i="13" s="1"/>
  <c r="G20" i="13"/>
  <c r="I19" i="13" a="1"/>
  <c r="I19" i="13" s="1"/>
  <c r="H19" i="13" s="1" a="1"/>
  <c r="H19" i="13" s="1"/>
  <c r="G19" i="13"/>
  <c r="J19" i="13" s="1"/>
  <c r="I18" i="13" a="1"/>
  <c r="I18" i="13" s="1"/>
  <c r="H18" i="13" s="1" a="1"/>
  <c r="H18" i="13" s="1"/>
  <c r="G18" i="13"/>
  <c r="J18" i="13" s="1"/>
  <c r="B15" i="13"/>
  <c r="B14" i="13"/>
  <c r="B13" i="13"/>
  <c r="B12" i="13"/>
  <c r="B11" i="13"/>
  <c r="B10" i="13"/>
  <c r="C40" i="13" s="1"/>
  <c r="F7" i="13"/>
  <c r="B7" i="13"/>
  <c r="F6" i="13"/>
  <c r="F5" i="13"/>
  <c r="C42" i="20" l="1"/>
  <c r="C42" i="55"/>
  <c r="C42" i="34"/>
  <c r="C42" i="24"/>
  <c r="C42" i="36"/>
  <c r="C42" i="49"/>
  <c r="C41" i="61"/>
  <c r="C42" i="61" s="1"/>
  <c r="C41" i="60"/>
  <c r="C42" i="60" s="1"/>
  <c r="C42" i="59"/>
  <c r="C42" i="58"/>
  <c r="C41" i="57"/>
  <c r="C42" i="57" s="1"/>
  <c r="C41" i="56"/>
  <c r="C42" i="56" s="1"/>
  <c r="C42" i="54"/>
  <c r="C41" i="54"/>
  <c r="C42" i="53"/>
  <c r="C42" i="52"/>
  <c r="C41" i="52"/>
  <c r="C41" i="51"/>
  <c r="C42" i="51"/>
  <c r="C42" i="50"/>
  <c r="C42" i="48"/>
  <c r="C41" i="47"/>
  <c r="C42" i="47" s="1"/>
  <c r="C41" i="46"/>
  <c r="C42" i="46" s="1"/>
  <c r="C41" i="45"/>
  <c r="C42" i="45" s="1"/>
  <c r="C42" i="44"/>
  <c r="C42" i="43"/>
  <c r="C41" i="43"/>
  <c r="C41" i="42"/>
  <c r="C42" i="42" s="1"/>
  <c r="C42" i="41"/>
  <c r="C42" i="40"/>
  <c r="C42" i="39"/>
  <c r="C41" i="38"/>
  <c r="C42" i="38" s="1"/>
  <c r="C41" i="37"/>
  <c r="C42" i="37" s="1"/>
  <c r="C42" i="35"/>
  <c r="C42" i="33"/>
  <c r="C41" i="32"/>
  <c r="C42" i="32" s="1"/>
  <c r="C42" i="31"/>
  <c r="C42" i="30"/>
  <c r="C42" i="29"/>
  <c r="C42" i="28"/>
  <c r="C42" i="27"/>
  <c r="C41" i="27"/>
  <c r="C42" i="26"/>
  <c r="C42" i="25"/>
  <c r="C42" i="23"/>
  <c r="C42" i="22"/>
  <c r="C42" i="21"/>
  <c r="C42" i="19"/>
  <c r="C41" i="18"/>
  <c r="C42" i="18" s="1"/>
  <c r="C42" i="17"/>
  <c r="C41" i="17"/>
  <c r="C41" i="16"/>
  <c r="C42" i="16" s="1"/>
  <c r="C42" i="15"/>
  <c r="C41" i="15"/>
  <c r="C42" i="14"/>
  <c r="C41" i="13"/>
  <c r="C42" i="13" s="1"/>
  <c r="B844" i="9"/>
  <c r="G844" i="9" s="1"/>
  <c r="C844" i="9"/>
  <c r="B829" i="9"/>
  <c r="B695" i="9"/>
  <c r="G695" i="9" s="1"/>
  <c r="C695" i="9"/>
  <c r="B537" i="9"/>
  <c r="G537" i="9" s="1"/>
  <c r="C537" i="9"/>
  <c r="B252" i="9"/>
  <c r="G252" i="9" s="1"/>
  <c r="E252" i="9"/>
  <c r="C252" i="9"/>
  <c r="D252" i="9"/>
  <c r="B123" i="9"/>
  <c r="G123" i="9" s="1"/>
  <c r="C123" i="9"/>
  <c r="H252" i="9" l="1"/>
  <c r="H844" i="9"/>
  <c r="F844" i="9"/>
  <c r="E844" i="9"/>
  <c r="D844" i="9"/>
  <c r="H695" i="9"/>
  <c r="F695" i="9"/>
  <c r="E695" i="9"/>
  <c r="D695" i="9"/>
  <c r="H537" i="9"/>
  <c r="F537" i="9"/>
  <c r="E537" i="9"/>
  <c r="D537" i="9"/>
  <c r="F252" i="9"/>
  <c r="H123" i="9"/>
  <c r="F123" i="9"/>
  <c r="E123" i="9"/>
  <c r="D123" i="9"/>
  <c r="B990" i="9" l="1"/>
  <c r="C990" i="9"/>
  <c r="H990" i="9" l="1"/>
  <c r="G990" i="9"/>
  <c r="F990" i="9"/>
  <c r="E990" i="9"/>
  <c r="D990" i="9"/>
  <c r="C943" i="9"/>
  <c r="B170" i="9" l="1"/>
  <c r="C170" i="9"/>
  <c r="G170" i="9" l="1"/>
  <c r="H170" i="9"/>
  <c r="F170" i="9"/>
  <c r="E170" i="9"/>
  <c r="D170" i="9"/>
  <c r="B864" i="9"/>
  <c r="C864" i="9"/>
  <c r="D864" i="9"/>
  <c r="E864" i="9"/>
  <c r="F864" i="9"/>
  <c r="H864" i="9" l="1"/>
  <c r="G864" i="9"/>
  <c r="B734" i="9"/>
  <c r="D734" i="9"/>
  <c r="C734" i="9"/>
  <c r="B740" i="9"/>
  <c r="G734" i="9" l="1"/>
  <c r="H734" i="9"/>
  <c r="F734" i="9"/>
  <c r="E734" i="9"/>
  <c r="B477" i="9"/>
  <c r="C477" i="9"/>
  <c r="B422" i="9"/>
  <c r="B55" i="9"/>
  <c r="B421" i="9"/>
  <c r="D421" i="9"/>
  <c r="D55" i="9"/>
  <c r="C55" i="9"/>
  <c r="C422" i="9"/>
  <c r="G422" i="9" l="1"/>
  <c r="G477" i="9"/>
  <c r="G421" i="9"/>
  <c r="G55" i="9"/>
  <c r="H477" i="9"/>
  <c r="E477" i="9"/>
  <c r="F477" i="9"/>
  <c r="D477" i="9"/>
  <c r="H421" i="9"/>
  <c r="H55" i="9"/>
  <c r="C421" i="9"/>
  <c r="F421" i="9"/>
  <c r="E421" i="9"/>
  <c r="F55" i="9"/>
  <c r="E55" i="9"/>
  <c r="H422" i="9"/>
  <c r="F422" i="9"/>
  <c r="E422" i="9"/>
  <c r="D422" i="9"/>
  <c r="B380" i="9"/>
  <c r="C380" i="9"/>
  <c r="G380" i="9" l="1"/>
  <c r="H380" i="9"/>
  <c r="F380" i="9"/>
  <c r="E380" i="9"/>
  <c r="D380" i="9"/>
  <c r="B100" i="9"/>
  <c r="C100" i="9"/>
  <c r="D100" i="9"/>
  <c r="E100" i="9"/>
  <c r="F100" i="9"/>
  <c r="G100" i="9" l="1"/>
  <c r="H100" i="9"/>
  <c r="B361" i="9"/>
  <c r="G361" i="9" l="1"/>
  <c r="B676" i="9"/>
  <c r="C676" i="9"/>
  <c r="D676" i="9"/>
  <c r="E676" i="9"/>
  <c r="F676" i="9"/>
  <c r="C361" i="9"/>
  <c r="D361" i="9"/>
  <c r="E361" i="9"/>
  <c r="F361" i="9"/>
  <c r="B351" i="9"/>
  <c r="C351" i="9"/>
  <c r="D351" i="9"/>
  <c r="E351" i="9"/>
  <c r="F351" i="9"/>
  <c r="H351" i="9" l="1"/>
  <c r="G676" i="9"/>
  <c r="H676" i="9"/>
  <c r="H361" i="9"/>
  <c r="G351" i="9"/>
  <c r="B482" i="9"/>
  <c r="C465" i="9" l="1"/>
  <c r="G465" i="9"/>
  <c r="H465" i="9"/>
  <c r="F465" i="9" l="1"/>
  <c r="E465" i="9"/>
  <c r="D465" i="9"/>
  <c r="B783" i="9"/>
  <c r="B782" i="9"/>
  <c r="E782" i="9"/>
  <c r="C782" i="9"/>
  <c r="D782" i="9"/>
  <c r="G782" i="9" l="1"/>
  <c r="H782" i="9"/>
  <c r="F782" i="9"/>
  <c r="B709" i="9" l="1"/>
  <c r="D709" i="9"/>
  <c r="C709" i="9"/>
  <c r="G709" i="9" l="1"/>
  <c r="H709" i="9"/>
  <c r="F709" i="9"/>
  <c r="E709" i="9"/>
  <c r="F5" i="1"/>
  <c r="I19" i="1" a="1"/>
  <c r="I19" i="1" s="1"/>
  <c r="G19" i="1" l="1"/>
  <c r="J19" i="1" s="1"/>
  <c r="H19" i="1" a="1"/>
  <c r="H19" i="1" s="1"/>
  <c r="B350" i="9"/>
  <c r="B76" i="9"/>
  <c r="E350" i="9"/>
  <c r="C350" i="9"/>
  <c r="D350" i="9"/>
  <c r="C76" i="9"/>
  <c r="D76" i="9"/>
  <c r="E76" i="9"/>
  <c r="F76" i="9"/>
  <c r="G76" i="9" l="1"/>
  <c r="G350" i="9"/>
  <c r="H350" i="9"/>
  <c r="H76" i="9"/>
  <c r="F350" i="9"/>
  <c r="B113" i="9"/>
  <c r="C113" i="9"/>
  <c r="H113" i="9" l="1"/>
  <c r="G113" i="9"/>
  <c r="F113" i="9"/>
  <c r="E113" i="9"/>
  <c r="D113" i="9"/>
  <c r="E943" i="9"/>
  <c r="F943" i="9"/>
  <c r="G943" i="9"/>
  <c r="H943" i="9"/>
  <c r="C1057" i="9" l="1"/>
  <c r="G1057" i="9"/>
  <c r="H1057" i="9"/>
  <c r="B3" i="9"/>
  <c r="C3" i="9"/>
  <c r="D3" i="9"/>
  <c r="E3" i="9"/>
  <c r="F3" i="9"/>
  <c r="B98" i="9"/>
  <c r="B292" i="9"/>
  <c r="D292" i="9"/>
  <c r="C292" i="9"/>
  <c r="H292" i="9" l="1"/>
  <c r="F1057" i="9"/>
  <c r="E1057" i="9"/>
  <c r="D1057" i="9"/>
  <c r="G292" i="9"/>
  <c r="F292" i="9"/>
  <c r="E292" i="9"/>
  <c r="I20" i="1" a="1"/>
  <c r="I20" i="1" s="1"/>
  <c r="I21" i="1" a="1"/>
  <c r="I21" i="1" s="1"/>
  <c r="I22" i="1" a="1"/>
  <c r="I22" i="1" s="1"/>
  <c r="I23" i="1" a="1"/>
  <c r="I23" i="1" s="1"/>
  <c r="I24" i="1" a="1"/>
  <c r="I24" i="1" s="1"/>
  <c r="I25" i="1" a="1"/>
  <c r="I25" i="1" s="1"/>
  <c r="I26" i="1" a="1"/>
  <c r="I26" i="1" s="1"/>
  <c r="I27" i="1" a="1"/>
  <c r="I27" i="1" s="1"/>
  <c r="I28" i="1" a="1"/>
  <c r="I28" i="1" s="1"/>
  <c r="I29" i="1" a="1"/>
  <c r="I29" i="1" s="1"/>
  <c r="I30" i="1" a="1"/>
  <c r="I30" i="1" s="1"/>
  <c r="I31" i="1" a="1"/>
  <c r="I31" i="1" s="1"/>
  <c r="I32" i="1" a="1"/>
  <c r="I32" i="1" s="1"/>
  <c r="I33" i="1" a="1"/>
  <c r="I33" i="1" s="1"/>
  <c r="I34" i="1" a="1"/>
  <c r="I34" i="1" s="1"/>
  <c r="I35" i="1" a="1"/>
  <c r="I35" i="1" s="1"/>
  <c r="I36" i="1" a="1"/>
  <c r="I36" i="1" s="1"/>
  <c r="I37" i="1" a="1"/>
  <c r="I37" i="1" s="1"/>
  <c r="I18" i="1" a="1"/>
  <c r="I18" i="1" s="1"/>
  <c r="H26" i="1" l="1" a="1"/>
  <c r="H26" i="1" s="1"/>
  <c r="H35" i="1" a="1"/>
  <c r="H35" i="1" s="1"/>
  <c r="H33" i="1" a="1"/>
  <c r="H33" i="1" s="1"/>
  <c r="H25" i="1" a="1"/>
  <c r="H25" i="1" s="1"/>
  <c r="H34" i="1" a="1"/>
  <c r="H34" i="1" s="1"/>
  <c r="H32" i="1" a="1"/>
  <c r="H32" i="1" s="1"/>
  <c r="H24" i="1" a="1"/>
  <c r="H24" i="1" s="1"/>
  <c r="H27" i="1" a="1"/>
  <c r="H27" i="1" s="1"/>
  <c r="H31" i="1" a="1"/>
  <c r="H31" i="1" s="1"/>
  <c r="H23" i="1" a="1"/>
  <c r="H23" i="1" s="1"/>
  <c r="H18" i="1" a="1"/>
  <c r="H18" i="1" s="1"/>
  <c r="H30" i="1" a="1"/>
  <c r="H30" i="1" s="1"/>
  <c r="H22" i="1" a="1"/>
  <c r="H22" i="1" s="1"/>
  <c r="H37" i="1" a="1"/>
  <c r="H37" i="1" s="1"/>
  <c r="H29" i="1" a="1"/>
  <c r="H29" i="1" s="1"/>
  <c r="H21" i="1" a="1"/>
  <c r="H21" i="1" s="1"/>
  <c r="H36" i="1" a="1"/>
  <c r="H36" i="1" s="1"/>
  <c r="H28" i="1" a="1"/>
  <c r="H28" i="1" s="1"/>
  <c r="H20" i="1" a="1"/>
  <c r="H20" i="1" s="1"/>
  <c r="D493" i="9"/>
  <c r="B495" i="9"/>
  <c r="B362" i="9" l="1"/>
  <c r="B435" i="9"/>
  <c r="C435" i="9"/>
  <c r="D435" i="9"/>
  <c r="E435" i="9"/>
  <c r="F435" i="9"/>
  <c r="C362" i="9"/>
  <c r="D362" i="9"/>
  <c r="E362" i="9"/>
  <c r="F362" i="9"/>
  <c r="F4" i="9"/>
  <c r="F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3" i="9"/>
  <c r="F54" i="9"/>
  <c r="F57" i="9"/>
  <c r="F58" i="9"/>
  <c r="F59" i="9"/>
  <c r="F60" i="9"/>
  <c r="F61" i="9"/>
  <c r="F62" i="9"/>
  <c r="F63" i="9"/>
  <c r="F64" i="9"/>
  <c r="F65" i="9"/>
  <c r="F66" i="9"/>
  <c r="F67" i="9"/>
  <c r="F68" i="9"/>
  <c r="F69" i="9"/>
  <c r="F70" i="9"/>
  <c r="F71" i="9"/>
  <c r="F72" i="9"/>
  <c r="F73" i="9"/>
  <c r="F74" i="9"/>
  <c r="F75" i="9"/>
  <c r="F77" i="9"/>
  <c r="F78" i="9"/>
  <c r="F79" i="9"/>
  <c r="F80" i="9"/>
  <c r="F81" i="9"/>
  <c r="F82" i="9"/>
  <c r="F83" i="9"/>
  <c r="F84" i="9"/>
  <c r="F89" i="9"/>
  <c r="F86" i="9"/>
  <c r="F87" i="9"/>
  <c r="F88" i="9"/>
  <c r="F90" i="9"/>
  <c r="F91" i="9"/>
  <c r="F92" i="9"/>
  <c r="F93" i="9"/>
  <c r="F94" i="9"/>
  <c r="F95" i="9"/>
  <c r="F96" i="9"/>
  <c r="F97" i="9"/>
  <c r="F99" i="9"/>
  <c r="F101" i="9"/>
  <c r="F102" i="9"/>
  <c r="F103" i="9"/>
  <c r="F104" i="9"/>
  <c r="F106" i="9"/>
  <c r="F107" i="9"/>
  <c r="F108" i="9"/>
  <c r="F109" i="9"/>
  <c r="F110" i="9"/>
  <c r="F111" i="9"/>
  <c r="F112" i="9"/>
  <c r="F114" i="9"/>
  <c r="F115" i="9"/>
  <c r="F116" i="9"/>
  <c r="F117" i="9"/>
  <c r="F118" i="9"/>
  <c r="F119" i="9"/>
  <c r="F120" i="9"/>
  <c r="F121"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3" i="9"/>
  <c r="F254" i="9"/>
  <c r="F255" i="9"/>
  <c r="F256" i="9"/>
  <c r="F257" i="9"/>
  <c r="F258" i="9"/>
  <c r="F259" i="9"/>
  <c r="F260" i="9"/>
  <c r="F261" i="9"/>
  <c r="F262" i="9"/>
  <c r="F263" i="9"/>
  <c r="F265" i="9"/>
  <c r="F266" i="9"/>
  <c r="F267" i="9"/>
  <c r="F268" i="9"/>
  <c r="F269" i="9"/>
  <c r="F270" i="9"/>
  <c r="F271" i="9"/>
  <c r="F272" i="9"/>
  <c r="F273" i="9"/>
  <c r="F274" i="9"/>
  <c r="F275" i="9"/>
  <c r="F276" i="9"/>
  <c r="F277" i="9"/>
  <c r="F278" i="9"/>
  <c r="F279" i="9"/>
  <c r="F280" i="9"/>
  <c r="F284" i="9"/>
  <c r="F285" i="9"/>
  <c r="F286" i="9"/>
  <c r="F287" i="9"/>
  <c r="F291" i="9"/>
  <c r="F293" i="9"/>
  <c r="F294" i="9"/>
  <c r="F295" i="9"/>
  <c r="F296" i="9"/>
  <c r="F297" i="9"/>
  <c r="F298" i="9"/>
  <c r="F299" i="9"/>
  <c r="F300" i="9"/>
  <c r="F301" i="9"/>
  <c r="F302" i="9"/>
  <c r="F303" i="9"/>
  <c r="F304" i="9"/>
  <c r="F306" i="9"/>
  <c r="F307" i="9"/>
  <c r="F308" i="9"/>
  <c r="F309" i="9"/>
  <c r="F310" i="9"/>
  <c r="F311" i="9"/>
  <c r="F312" i="9"/>
  <c r="F313" i="9"/>
  <c r="F314" i="9"/>
  <c r="F315" i="9"/>
  <c r="F316" i="9"/>
  <c r="F317" i="9"/>
  <c r="F318" i="9"/>
  <c r="F320" i="9"/>
  <c r="F321" i="9"/>
  <c r="F322" i="9"/>
  <c r="F323" i="9"/>
  <c r="F324" i="9"/>
  <c r="F325" i="9"/>
  <c r="F326" i="9"/>
  <c r="F327" i="9"/>
  <c r="F328" i="9"/>
  <c r="F331" i="9"/>
  <c r="F332" i="9"/>
  <c r="F333" i="9"/>
  <c r="F334" i="9"/>
  <c r="F336" i="9"/>
  <c r="F337" i="9"/>
  <c r="F338" i="9"/>
  <c r="F339" i="9"/>
  <c r="F340" i="9"/>
  <c r="F341" i="9"/>
  <c r="F342" i="9"/>
  <c r="F343" i="9"/>
  <c r="F344" i="9"/>
  <c r="F346" i="9"/>
  <c r="F347" i="9"/>
  <c r="F348" i="9"/>
  <c r="F349" i="9"/>
  <c r="F352" i="9"/>
  <c r="F353" i="9"/>
  <c r="F355" i="9"/>
  <c r="F356" i="9"/>
  <c r="F357" i="9"/>
  <c r="F358" i="9"/>
  <c r="F359" i="9"/>
  <c r="F360" i="9"/>
  <c r="F363" i="9"/>
  <c r="F364" i="9"/>
  <c r="F365" i="9"/>
  <c r="F366" i="9"/>
  <c r="F367" i="9"/>
  <c r="F368" i="9"/>
  <c r="F369" i="9"/>
  <c r="F370" i="9"/>
  <c r="F371" i="9"/>
  <c r="F372" i="9"/>
  <c r="F373" i="9"/>
  <c r="F374" i="9"/>
  <c r="F375" i="9"/>
  <c r="F376" i="9"/>
  <c r="F426" i="9"/>
  <c r="F377" i="9"/>
  <c r="F378" i="9"/>
  <c r="F379" i="9"/>
  <c r="F381" i="9"/>
  <c r="F382" i="9"/>
  <c r="F383" i="9"/>
  <c r="F384" i="9"/>
  <c r="F385" i="9"/>
  <c r="F386" i="9"/>
  <c r="F387" i="9"/>
  <c r="F388" i="9"/>
  <c r="F389" i="9"/>
  <c r="F391" i="9"/>
  <c r="F392" i="9"/>
  <c r="F393" i="9"/>
  <c r="F394" i="9"/>
  <c r="F395" i="9"/>
  <c r="F397" i="9"/>
  <c r="F398" i="9"/>
  <c r="F399" i="9"/>
  <c r="F400" i="9"/>
  <c r="F401" i="9"/>
  <c r="F402" i="9"/>
  <c r="F403" i="9"/>
  <c r="F404" i="9"/>
  <c r="F405" i="9"/>
  <c r="F406" i="9"/>
  <c r="F407" i="9"/>
  <c r="F408" i="9"/>
  <c r="F409" i="9"/>
  <c r="F413" i="9"/>
  <c r="F414" i="9"/>
  <c r="F410" i="9"/>
  <c r="F411" i="9"/>
  <c r="F412" i="9"/>
  <c r="F415" i="9"/>
  <c r="F416" i="9"/>
  <c r="F417" i="9"/>
  <c r="F418" i="9"/>
  <c r="F419" i="9"/>
  <c r="F420" i="9"/>
  <c r="F423" i="9"/>
  <c r="F424" i="9"/>
  <c r="F425" i="9"/>
  <c r="F427" i="9"/>
  <c r="F429" i="9"/>
  <c r="F430" i="9"/>
  <c r="F431" i="9"/>
  <c r="F432" i="9"/>
  <c r="F433" i="9"/>
  <c r="F434"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6" i="9"/>
  <c r="F467" i="9"/>
  <c r="F468" i="9"/>
  <c r="F469" i="9"/>
  <c r="F470" i="9"/>
  <c r="F471" i="9"/>
  <c r="F472" i="9"/>
  <c r="F473" i="9"/>
  <c r="F474" i="9"/>
  <c r="F475" i="9"/>
  <c r="F476" i="9"/>
  <c r="F478" i="9"/>
  <c r="F479" i="9"/>
  <c r="F480" i="9"/>
  <c r="F481" i="9"/>
  <c r="F483" i="9"/>
  <c r="F484" i="9"/>
  <c r="F485" i="9"/>
  <c r="F486" i="9"/>
  <c r="F487" i="9"/>
  <c r="F488" i="9"/>
  <c r="F489" i="9"/>
  <c r="F490" i="9"/>
  <c r="F491" i="9"/>
  <c r="F492" i="9"/>
  <c r="F493" i="9"/>
  <c r="F494" i="9"/>
  <c r="F497" i="9"/>
  <c r="F498" i="9"/>
  <c r="F499" i="9"/>
  <c r="F500" i="9"/>
  <c r="F501" i="9"/>
  <c r="F502" i="9"/>
  <c r="F503" i="9"/>
  <c r="F504" i="9"/>
  <c r="F505" i="9"/>
  <c r="F506" i="9"/>
  <c r="F507" i="9"/>
  <c r="F508" i="9"/>
  <c r="F509" i="9"/>
  <c r="F510" i="9"/>
  <c r="F511" i="9"/>
  <c r="F512" i="9"/>
  <c r="F513" i="9"/>
  <c r="F514" i="9"/>
  <c r="F515" i="9"/>
  <c r="F516" i="9"/>
  <c r="F517" i="9"/>
  <c r="F518" i="9"/>
  <c r="F519" i="9"/>
  <c r="F520" i="9"/>
  <c r="F495" i="9"/>
  <c r="F521" i="9"/>
  <c r="F522" i="9"/>
  <c r="F524" i="9"/>
  <c r="F525" i="9"/>
  <c r="F526" i="9"/>
  <c r="F527" i="9"/>
  <c r="F528" i="9"/>
  <c r="F529" i="9"/>
  <c r="F530" i="9"/>
  <c r="F531" i="9"/>
  <c r="F532" i="9"/>
  <c r="F534" i="9"/>
  <c r="F535" i="9"/>
  <c r="F536" i="9"/>
  <c r="F538" i="9"/>
  <c r="F539" i="9"/>
  <c r="F540" i="9"/>
  <c r="F541" i="9"/>
  <c r="F542" i="9"/>
  <c r="F543" i="9"/>
  <c r="F544" i="9"/>
  <c r="F545" i="9"/>
  <c r="F546" i="9"/>
  <c r="F547" i="9"/>
  <c r="F548" i="9"/>
  <c r="F549" i="9"/>
  <c r="F550" i="9"/>
  <c r="F551" i="9"/>
  <c r="F552" i="9"/>
  <c r="F553" i="9"/>
  <c r="F554" i="9"/>
  <c r="F555" i="9"/>
  <c r="F556" i="9"/>
  <c r="F557" i="9"/>
  <c r="F558" i="9"/>
  <c r="F559" i="9"/>
  <c r="F560" i="9"/>
  <c r="F561" i="9"/>
  <c r="F563" i="9"/>
  <c r="F800" i="9"/>
  <c r="F564" i="9"/>
  <c r="F565" i="9"/>
  <c r="F566" i="9"/>
  <c r="F567" i="9"/>
  <c r="F568" i="9"/>
  <c r="F569" i="9"/>
  <c r="F570" i="9"/>
  <c r="F572" i="9"/>
  <c r="F573" i="9"/>
  <c r="F574" i="9"/>
  <c r="F575" i="9"/>
  <c r="F576" i="9"/>
  <c r="F577" i="9"/>
  <c r="F578" i="9"/>
  <c r="F579" i="9"/>
  <c r="F580" i="9"/>
  <c r="F581" i="9"/>
  <c r="F582" i="9"/>
  <c r="F583" i="9"/>
  <c r="F584" i="9"/>
  <c r="F586" i="9"/>
  <c r="F587" i="9"/>
  <c r="F588" i="9"/>
  <c r="F589" i="9"/>
  <c r="F590" i="9"/>
  <c r="F592" i="9"/>
  <c r="F593" i="9"/>
  <c r="F59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30" i="9"/>
  <c r="F631" i="9"/>
  <c r="F632" i="9"/>
  <c r="F633" i="9"/>
  <c r="F634" i="9"/>
  <c r="F635" i="9"/>
  <c r="F636" i="9"/>
  <c r="F637" i="9"/>
  <c r="F638" i="9"/>
  <c r="F639" i="9"/>
  <c r="F2" i="9"/>
  <c r="F641" i="9"/>
  <c r="F642" i="9"/>
  <c r="F643" i="9"/>
  <c r="F644" i="9"/>
  <c r="F645" i="9"/>
  <c r="F646" i="9"/>
  <c r="F647" i="9"/>
  <c r="F649" i="9"/>
  <c r="F650" i="9"/>
  <c r="F651" i="9"/>
  <c r="F652" i="9"/>
  <c r="F653" i="9"/>
  <c r="F654" i="9"/>
  <c r="F655" i="9"/>
  <c r="F656" i="9"/>
  <c r="F658" i="9"/>
  <c r="F659" i="9"/>
  <c r="F660" i="9"/>
  <c r="F661" i="9"/>
  <c r="F662" i="9"/>
  <c r="F663" i="9"/>
  <c r="F664" i="9"/>
  <c r="F665" i="9"/>
  <c r="F666" i="9"/>
  <c r="F667" i="9"/>
  <c r="F668" i="9"/>
  <c r="F669" i="9"/>
  <c r="F670" i="9"/>
  <c r="F671" i="9"/>
  <c r="F672" i="9"/>
  <c r="F673" i="9"/>
  <c r="F674" i="9"/>
  <c r="F675" i="9"/>
  <c r="F677" i="9"/>
  <c r="F678" i="9"/>
  <c r="F679" i="9"/>
  <c r="F680" i="9"/>
  <c r="F681" i="9"/>
  <c r="F682" i="9"/>
  <c r="F683" i="9"/>
  <c r="F684" i="9"/>
  <c r="F686" i="9"/>
  <c r="F687" i="9"/>
  <c r="F688" i="9"/>
  <c r="F689" i="9"/>
  <c r="F690" i="9"/>
  <c r="F691" i="9"/>
  <c r="F692" i="9"/>
  <c r="F693" i="9"/>
  <c r="F694" i="9"/>
  <c r="F696" i="9"/>
  <c r="F697" i="9"/>
  <c r="F698" i="9"/>
  <c r="F699" i="9"/>
  <c r="F700" i="9"/>
  <c r="F701" i="9"/>
  <c r="F702" i="9"/>
  <c r="F703" i="9"/>
  <c r="F704" i="9"/>
  <c r="F705" i="9"/>
  <c r="F706" i="9"/>
  <c r="F707" i="9"/>
  <c r="F708" i="9"/>
  <c r="F710" i="9"/>
  <c r="F711" i="9"/>
  <c r="F712" i="9"/>
  <c r="F713" i="9"/>
  <c r="F714" i="9"/>
  <c r="F715" i="9"/>
  <c r="F716" i="9"/>
  <c r="F717" i="9"/>
  <c r="F718" i="9"/>
  <c r="F719" i="9"/>
  <c r="F720" i="9"/>
  <c r="F721" i="9"/>
  <c r="F722" i="9"/>
  <c r="F724" i="9"/>
  <c r="F725" i="9"/>
  <c r="F726" i="9"/>
  <c r="F727" i="9"/>
  <c r="F728" i="9"/>
  <c r="F729" i="9"/>
  <c r="F730" i="9"/>
  <c r="F731" i="9"/>
  <c r="F732" i="9"/>
  <c r="F733" i="9"/>
  <c r="F735" i="9"/>
  <c r="F736" i="9"/>
  <c r="F737" i="9"/>
  <c r="F738" i="9"/>
  <c r="F739" i="9"/>
  <c r="F741" i="9"/>
  <c r="F742" i="9"/>
  <c r="F743" i="9"/>
  <c r="F744" i="9"/>
  <c r="F745" i="9"/>
  <c r="F746" i="9"/>
  <c r="F747" i="9"/>
  <c r="F748" i="9"/>
  <c r="F749" i="9"/>
  <c r="F750" i="9"/>
  <c r="F751" i="9"/>
  <c r="F752" i="9"/>
  <c r="F753" i="9"/>
  <c r="F754" i="9"/>
  <c r="F756" i="9"/>
  <c r="F757" i="9"/>
  <c r="F758" i="9"/>
  <c r="F759" i="9"/>
  <c r="F760" i="9"/>
  <c r="F761" i="9"/>
  <c r="F762" i="9"/>
  <c r="F763" i="9"/>
  <c r="F764" i="9"/>
  <c r="F765" i="9"/>
  <c r="F766" i="9"/>
  <c r="F767" i="9"/>
  <c r="F768" i="9"/>
  <c r="F769" i="9"/>
  <c r="F770" i="9"/>
  <c r="F771" i="9"/>
  <c r="F772" i="9"/>
  <c r="F773" i="9"/>
  <c r="F774" i="9"/>
  <c r="F775" i="9"/>
  <c r="F776" i="9"/>
  <c r="F777" i="9"/>
  <c r="F778" i="9"/>
  <c r="F779" i="9"/>
  <c r="F780" i="9"/>
  <c r="F781" i="9"/>
  <c r="F784" i="9"/>
  <c r="F785" i="9"/>
  <c r="F786" i="9"/>
  <c r="F787" i="9"/>
  <c r="F788" i="9"/>
  <c r="F789" i="9"/>
  <c r="F790" i="9"/>
  <c r="F791" i="9"/>
  <c r="F792" i="9"/>
  <c r="F793" i="9"/>
  <c r="F794" i="9"/>
  <c r="F795" i="9"/>
  <c r="F796" i="9"/>
  <c r="F798" i="9"/>
  <c r="F799" i="9"/>
  <c r="F801" i="9"/>
  <c r="F802" i="9"/>
  <c r="F803" i="9"/>
  <c r="F804" i="9"/>
  <c r="F805" i="9"/>
  <c r="F806" i="9"/>
  <c r="F807" i="9"/>
  <c r="F808" i="9"/>
  <c r="F809" i="9"/>
  <c r="F810" i="9"/>
  <c r="F811" i="9"/>
  <c r="F812" i="9"/>
  <c r="F813" i="9"/>
  <c r="F814" i="9"/>
  <c r="F815" i="9"/>
  <c r="F816" i="9"/>
  <c r="F817" i="9"/>
  <c r="F818" i="9"/>
  <c r="F819" i="9"/>
  <c r="F820" i="9"/>
  <c r="F821" i="9"/>
  <c r="F822" i="9"/>
  <c r="F823" i="9"/>
  <c r="F824" i="9"/>
  <c r="F825" i="9"/>
  <c r="F826" i="9"/>
  <c r="F827" i="9"/>
  <c r="F828" i="9"/>
  <c r="F830" i="9"/>
  <c r="F831" i="9"/>
  <c r="F832" i="9"/>
  <c r="F833" i="9"/>
  <c r="F834" i="9"/>
  <c r="F835" i="9"/>
  <c r="F836" i="9"/>
  <c r="F838" i="9"/>
  <c r="F839" i="9"/>
  <c r="F840" i="9"/>
  <c r="F841" i="9"/>
  <c r="F842" i="9"/>
  <c r="F843" i="9"/>
  <c r="F846" i="9"/>
  <c r="F848" i="9"/>
  <c r="F849" i="9"/>
  <c r="F850" i="9"/>
  <c r="F851" i="9"/>
  <c r="F852" i="9"/>
  <c r="F853" i="9"/>
  <c r="F854" i="9"/>
  <c r="F855" i="9"/>
  <c r="F856" i="9"/>
  <c r="F857" i="9"/>
  <c r="F858" i="9"/>
  <c r="F859" i="9"/>
  <c r="F860" i="9"/>
  <c r="F861" i="9"/>
  <c r="F862" i="9"/>
  <c r="F863" i="9"/>
  <c r="F865" i="9"/>
  <c r="F866" i="9"/>
  <c r="F867" i="9"/>
  <c r="F868" i="9"/>
  <c r="F869" i="9"/>
  <c r="F870" i="9"/>
  <c r="F872" i="9"/>
  <c r="F873" i="9"/>
  <c r="F874" i="9"/>
  <c r="F875" i="9"/>
  <c r="F876" i="9"/>
  <c r="F877" i="9"/>
  <c r="F878" i="9"/>
  <c r="F879" i="9"/>
  <c r="F880" i="9"/>
  <c r="F881" i="9"/>
  <c r="F740" i="9"/>
  <c r="F882" i="9"/>
  <c r="F883" i="9"/>
  <c r="F884" i="9"/>
  <c r="F885" i="9"/>
  <c r="F886" i="9"/>
  <c r="F887" i="9"/>
  <c r="F888" i="9"/>
  <c r="F889" i="9"/>
  <c r="F890" i="9"/>
  <c r="F891" i="9"/>
  <c r="F892" i="9"/>
  <c r="F893" i="9"/>
  <c r="F894" i="9"/>
  <c r="F895" i="9"/>
  <c r="F896" i="9"/>
  <c r="F897" i="9"/>
  <c r="F898" i="9"/>
  <c r="F899" i="9"/>
  <c r="F900" i="9"/>
  <c r="F901" i="9"/>
  <c r="F902" i="9"/>
  <c r="F903" i="9"/>
  <c r="F904" i="9"/>
  <c r="F905" i="9"/>
  <c r="F906" i="9"/>
  <c r="F907" i="9"/>
  <c r="F908" i="9"/>
  <c r="F909" i="9"/>
  <c r="F910" i="9"/>
  <c r="F911" i="9"/>
  <c r="F912" i="9"/>
  <c r="F913" i="9"/>
  <c r="F914" i="9"/>
  <c r="F915" i="9"/>
  <c r="F916" i="9"/>
  <c r="F917" i="9"/>
  <c r="F918" i="9"/>
  <c r="F919" i="9"/>
  <c r="F920" i="9"/>
  <c r="F921" i="9"/>
  <c r="F922" i="9"/>
  <c r="F924" i="9"/>
  <c r="F925" i="9"/>
  <c r="F926" i="9"/>
  <c r="F927" i="9"/>
  <c r="F928" i="9"/>
  <c r="F929" i="9"/>
  <c r="F930" i="9"/>
  <c r="F931" i="9"/>
  <c r="F932" i="9"/>
  <c r="F933" i="9"/>
  <c r="F934" i="9"/>
  <c r="F935" i="9"/>
  <c r="F937" i="9"/>
  <c r="F923" i="9"/>
  <c r="F938" i="9"/>
  <c r="F939" i="9"/>
  <c r="F941" i="9"/>
  <c r="F942" i="9"/>
  <c r="F944" i="9"/>
  <c r="F945" i="9"/>
  <c r="F946" i="9"/>
  <c r="F947" i="9"/>
  <c r="F948" i="9"/>
  <c r="F949" i="9"/>
  <c r="F950" i="9"/>
  <c r="F951" i="9"/>
  <c r="F952" i="9"/>
  <c r="F953" i="9"/>
  <c r="F954" i="9"/>
  <c r="F955" i="9"/>
  <c r="F956" i="9"/>
  <c r="F957" i="9"/>
  <c r="F958" i="9"/>
  <c r="F959" i="9"/>
  <c r="F960" i="9"/>
  <c r="F961" i="9"/>
  <c r="F963" i="9"/>
  <c r="F964" i="9"/>
  <c r="F965" i="9"/>
  <c r="F966" i="9"/>
  <c r="F967" i="9"/>
  <c r="F968" i="9"/>
  <c r="F969" i="9"/>
  <c r="F970" i="9"/>
  <c r="F971" i="9"/>
  <c r="F972" i="9"/>
  <c r="F973" i="9"/>
  <c r="F974" i="9"/>
  <c r="F975" i="9"/>
  <c r="F976" i="9"/>
  <c r="F977" i="9"/>
  <c r="F978" i="9"/>
  <c r="F979" i="9"/>
  <c r="F980" i="9"/>
  <c r="F981" i="9"/>
  <c r="F982" i="9"/>
  <c r="F983" i="9"/>
  <c r="F984" i="9"/>
  <c r="F985" i="9"/>
  <c r="F986" i="9"/>
  <c r="F987" i="9"/>
  <c r="F988" i="9"/>
  <c r="F989" i="9"/>
  <c r="F991" i="9"/>
  <c r="F992" i="9"/>
  <c r="F993" i="9"/>
  <c r="F994" i="9"/>
  <c r="F995" i="9"/>
  <c r="F996" i="9"/>
  <c r="F997" i="9"/>
  <c r="F998" i="9"/>
  <c r="F999" i="9"/>
  <c r="F1000" i="9"/>
  <c r="F1001" i="9"/>
  <c r="F1002" i="9"/>
  <c r="F1004" i="9"/>
  <c r="F1005" i="9"/>
  <c r="F1006" i="9"/>
  <c r="F1007" i="9"/>
  <c r="F1008" i="9"/>
  <c r="F1009" i="9"/>
  <c r="F1010" i="9"/>
  <c r="F1011" i="9"/>
  <c r="F1012" i="9"/>
  <c r="F1013" i="9"/>
  <c r="F1014" i="9"/>
  <c r="F1015" i="9"/>
  <c r="F1016" i="9"/>
  <c r="F1017" i="9"/>
  <c r="F1019" i="9"/>
  <c r="F1020" i="9"/>
  <c r="F1021" i="9"/>
  <c r="F1023" i="9"/>
  <c r="F1024" i="9"/>
  <c r="F1025" i="9"/>
  <c r="F1026" i="9"/>
  <c r="F1027" i="9"/>
  <c r="F1028" i="9"/>
  <c r="F1029" i="9"/>
  <c r="F1030" i="9"/>
  <c r="F1031" i="9"/>
  <c r="F1032" i="9"/>
  <c r="F1033" i="9"/>
  <c r="F1034" i="9"/>
  <c r="F1035" i="9"/>
  <c r="F1036" i="9"/>
  <c r="F1037" i="9"/>
  <c r="F1038" i="9"/>
  <c r="F1039" i="9"/>
  <c r="F1040" i="9"/>
  <c r="F1041" i="9"/>
  <c r="F1042" i="9"/>
  <c r="F1043" i="9"/>
  <c r="F1044" i="9"/>
  <c r="F1045" i="9"/>
  <c r="F1046" i="9"/>
  <c r="F1047" i="9"/>
  <c r="F1048" i="9"/>
  <c r="F1049" i="9"/>
  <c r="F1050" i="9"/>
  <c r="F1051" i="9"/>
  <c r="F1052" i="9"/>
  <c r="F1053" i="9"/>
  <c r="F1054" i="9"/>
  <c r="F1055" i="9"/>
  <c r="F1056" i="9"/>
  <c r="F571" i="9"/>
  <c r="F591" i="9"/>
  <c r="F52" i="9"/>
  <c r="F1018" i="9"/>
  <c r="F396" i="9"/>
  <c r="F755" i="9"/>
  <c r="F962" i="9"/>
  <c r="F523" i="9"/>
  <c r="F585" i="9"/>
  <c r="F940" i="9"/>
  <c r="F533" i="9"/>
  <c r="F288" i="9"/>
  <c r="F629" i="9"/>
  <c r="F936" i="9"/>
  <c r="F1003" i="9"/>
  <c r="F289" i="9"/>
  <c r="F330" i="9"/>
  <c r="F648" i="9"/>
  <c r="F685" i="9"/>
  <c r="F797" i="9"/>
  <c r="F85" i="9"/>
  <c r="F290" i="9"/>
  <c r="F847" i="9"/>
  <c r="F354" i="9"/>
  <c r="F390" i="9"/>
  <c r="F871" i="9"/>
  <c r="F105" i="9"/>
  <c r="F122" i="9"/>
  <c r="F335" i="9"/>
  <c r="E4" i="9"/>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3" i="9"/>
  <c r="E54" i="9"/>
  <c r="E57" i="9"/>
  <c r="E58" i="9"/>
  <c r="E59" i="9"/>
  <c r="E60" i="9"/>
  <c r="E61" i="9"/>
  <c r="E62" i="9"/>
  <c r="E63" i="9"/>
  <c r="E64" i="9"/>
  <c r="E65" i="9"/>
  <c r="E66" i="9"/>
  <c r="E67" i="9"/>
  <c r="E68" i="9"/>
  <c r="E69" i="9"/>
  <c r="E70" i="9"/>
  <c r="E71" i="9"/>
  <c r="E72" i="9"/>
  <c r="E73" i="9"/>
  <c r="E74" i="9"/>
  <c r="E75" i="9"/>
  <c r="E77" i="9"/>
  <c r="E78" i="9"/>
  <c r="E79" i="9"/>
  <c r="E80" i="9"/>
  <c r="E81" i="9"/>
  <c r="E82" i="9"/>
  <c r="E83" i="9"/>
  <c r="E84" i="9"/>
  <c r="E89" i="9"/>
  <c r="E86" i="9"/>
  <c r="E87" i="9"/>
  <c r="E88" i="9"/>
  <c r="E90" i="9"/>
  <c r="E91" i="9"/>
  <c r="E92" i="9"/>
  <c r="E93" i="9"/>
  <c r="E94" i="9"/>
  <c r="E95" i="9"/>
  <c r="E96" i="9"/>
  <c r="E97" i="9"/>
  <c r="E99" i="9"/>
  <c r="E101" i="9"/>
  <c r="E102" i="9"/>
  <c r="E103" i="9"/>
  <c r="E104" i="9"/>
  <c r="E106" i="9"/>
  <c r="E107" i="9"/>
  <c r="E108" i="9"/>
  <c r="E109" i="9"/>
  <c r="E110" i="9"/>
  <c r="E111" i="9"/>
  <c r="E112" i="9"/>
  <c r="E114" i="9"/>
  <c r="E115" i="9"/>
  <c r="E116" i="9"/>
  <c r="E117" i="9"/>
  <c r="E118" i="9"/>
  <c r="E119" i="9"/>
  <c r="E120" i="9"/>
  <c r="E121"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3" i="9"/>
  <c r="E254" i="9"/>
  <c r="E255" i="9"/>
  <c r="E256" i="9"/>
  <c r="E257" i="9"/>
  <c r="E258" i="9"/>
  <c r="E259" i="9"/>
  <c r="E260" i="9"/>
  <c r="E261" i="9"/>
  <c r="E262" i="9"/>
  <c r="E263" i="9"/>
  <c r="E265" i="9"/>
  <c r="E266" i="9"/>
  <c r="E267" i="9"/>
  <c r="E268" i="9"/>
  <c r="E269" i="9"/>
  <c r="E270" i="9"/>
  <c r="E271" i="9"/>
  <c r="E272" i="9"/>
  <c r="E273" i="9"/>
  <c r="E274" i="9"/>
  <c r="E275" i="9"/>
  <c r="E276" i="9"/>
  <c r="E277" i="9"/>
  <c r="E278" i="9"/>
  <c r="E279" i="9"/>
  <c r="E280" i="9"/>
  <c r="E284" i="9"/>
  <c r="E285" i="9"/>
  <c r="E286" i="9"/>
  <c r="E287" i="9"/>
  <c r="E291" i="9"/>
  <c r="E293" i="9"/>
  <c r="E294" i="9"/>
  <c r="E295" i="9"/>
  <c r="E296" i="9"/>
  <c r="E297" i="9"/>
  <c r="E298" i="9"/>
  <c r="E299" i="9"/>
  <c r="E300" i="9"/>
  <c r="E301" i="9"/>
  <c r="E302" i="9"/>
  <c r="E303" i="9"/>
  <c r="E304" i="9"/>
  <c r="E306" i="9"/>
  <c r="E307" i="9"/>
  <c r="E308" i="9"/>
  <c r="E309" i="9"/>
  <c r="E310" i="9"/>
  <c r="E311" i="9"/>
  <c r="E312" i="9"/>
  <c r="E313" i="9"/>
  <c r="E314" i="9"/>
  <c r="E315" i="9"/>
  <c r="E316" i="9"/>
  <c r="E317" i="9"/>
  <c r="E318" i="9"/>
  <c r="E320" i="9"/>
  <c r="E321" i="9"/>
  <c r="E322" i="9"/>
  <c r="E323" i="9"/>
  <c r="E324" i="9"/>
  <c r="E325" i="9"/>
  <c r="E326" i="9"/>
  <c r="E327" i="9"/>
  <c r="E328" i="9"/>
  <c r="E331" i="9"/>
  <c r="E332" i="9"/>
  <c r="E333" i="9"/>
  <c r="E334" i="9"/>
  <c r="E336" i="9"/>
  <c r="E337" i="9"/>
  <c r="E338" i="9"/>
  <c r="E339" i="9"/>
  <c r="E340" i="9"/>
  <c r="E341" i="9"/>
  <c r="E342" i="9"/>
  <c r="E343" i="9"/>
  <c r="E344" i="9"/>
  <c r="E346" i="9"/>
  <c r="E347" i="9"/>
  <c r="E348" i="9"/>
  <c r="E349" i="9"/>
  <c r="E352" i="9"/>
  <c r="E353" i="9"/>
  <c r="E355" i="9"/>
  <c r="E356" i="9"/>
  <c r="E357" i="9"/>
  <c r="E358" i="9"/>
  <c r="E359" i="9"/>
  <c r="E360" i="9"/>
  <c r="E363" i="9"/>
  <c r="E364" i="9"/>
  <c r="E365" i="9"/>
  <c r="E366" i="9"/>
  <c r="E367" i="9"/>
  <c r="E368" i="9"/>
  <c r="E369" i="9"/>
  <c r="E370" i="9"/>
  <c r="E371" i="9"/>
  <c r="E372" i="9"/>
  <c r="E373" i="9"/>
  <c r="E374" i="9"/>
  <c r="E375" i="9"/>
  <c r="E376" i="9"/>
  <c r="E426" i="9"/>
  <c r="E377" i="9"/>
  <c r="E378" i="9"/>
  <c r="E379" i="9"/>
  <c r="E381" i="9"/>
  <c r="E382" i="9"/>
  <c r="E383" i="9"/>
  <c r="E384" i="9"/>
  <c r="E385" i="9"/>
  <c r="E386" i="9"/>
  <c r="E387" i="9"/>
  <c r="E388" i="9"/>
  <c r="E389" i="9"/>
  <c r="E391" i="9"/>
  <c r="E392" i="9"/>
  <c r="E393" i="9"/>
  <c r="E394" i="9"/>
  <c r="E395" i="9"/>
  <c r="E397" i="9"/>
  <c r="E398" i="9"/>
  <c r="E399" i="9"/>
  <c r="E400" i="9"/>
  <c r="E401" i="9"/>
  <c r="E402" i="9"/>
  <c r="E403" i="9"/>
  <c r="E404" i="9"/>
  <c r="E405" i="9"/>
  <c r="E406" i="9"/>
  <c r="E407" i="9"/>
  <c r="E408" i="9"/>
  <c r="E409" i="9"/>
  <c r="E413" i="9"/>
  <c r="E414" i="9"/>
  <c r="E410" i="9"/>
  <c r="E411" i="9"/>
  <c r="E412" i="9"/>
  <c r="E415" i="9"/>
  <c r="E416" i="9"/>
  <c r="E417" i="9"/>
  <c r="E418" i="9"/>
  <c r="E419" i="9"/>
  <c r="E420" i="9"/>
  <c r="E423" i="9"/>
  <c r="E424" i="9"/>
  <c r="E425" i="9"/>
  <c r="E427" i="9"/>
  <c r="E429" i="9"/>
  <c r="E430" i="9"/>
  <c r="E431" i="9"/>
  <c r="E432" i="9"/>
  <c r="E433" i="9"/>
  <c r="E434"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6" i="9"/>
  <c r="E467" i="9"/>
  <c r="E468" i="9"/>
  <c r="E469" i="9"/>
  <c r="E470" i="9"/>
  <c r="E471" i="9"/>
  <c r="E472" i="9"/>
  <c r="E473" i="9"/>
  <c r="E474" i="9"/>
  <c r="E475" i="9"/>
  <c r="E476" i="9"/>
  <c r="E478" i="9"/>
  <c r="E479" i="9"/>
  <c r="E480" i="9"/>
  <c r="E481" i="9"/>
  <c r="E483" i="9"/>
  <c r="E484" i="9"/>
  <c r="E485" i="9"/>
  <c r="E486" i="9"/>
  <c r="E487" i="9"/>
  <c r="E488" i="9"/>
  <c r="E489" i="9"/>
  <c r="E490" i="9"/>
  <c r="E491" i="9"/>
  <c r="E492" i="9"/>
  <c r="E493" i="9"/>
  <c r="E494" i="9"/>
  <c r="E497" i="9"/>
  <c r="E498" i="9"/>
  <c r="E499" i="9"/>
  <c r="E500" i="9"/>
  <c r="E501" i="9"/>
  <c r="E502" i="9"/>
  <c r="E503" i="9"/>
  <c r="E504" i="9"/>
  <c r="E505" i="9"/>
  <c r="E506" i="9"/>
  <c r="E507" i="9"/>
  <c r="E508" i="9"/>
  <c r="E509" i="9"/>
  <c r="E510" i="9"/>
  <c r="E511" i="9"/>
  <c r="E512" i="9"/>
  <c r="E513" i="9"/>
  <c r="E514" i="9"/>
  <c r="E515" i="9"/>
  <c r="E516" i="9"/>
  <c r="E517" i="9"/>
  <c r="E518" i="9"/>
  <c r="E519" i="9"/>
  <c r="E520" i="9"/>
  <c r="E495" i="9"/>
  <c r="E521" i="9"/>
  <c r="E522" i="9"/>
  <c r="E524" i="9"/>
  <c r="E525" i="9"/>
  <c r="E526" i="9"/>
  <c r="E527" i="9"/>
  <c r="E528" i="9"/>
  <c r="E529" i="9"/>
  <c r="E530" i="9"/>
  <c r="E531" i="9"/>
  <c r="E532" i="9"/>
  <c r="E534" i="9"/>
  <c r="E535" i="9"/>
  <c r="E536" i="9"/>
  <c r="E538" i="9"/>
  <c r="E539" i="9"/>
  <c r="E540" i="9"/>
  <c r="E541" i="9"/>
  <c r="E542" i="9"/>
  <c r="E543" i="9"/>
  <c r="E544" i="9"/>
  <c r="E545" i="9"/>
  <c r="E546" i="9"/>
  <c r="E547" i="9"/>
  <c r="E548" i="9"/>
  <c r="E549" i="9"/>
  <c r="E550" i="9"/>
  <c r="E551" i="9"/>
  <c r="E552" i="9"/>
  <c r="E553" i="9"/>
  <c r="E554" i="9"/>
  <c r="E555" i="9"/>
  <c r="E556" i="9"/>
  <c r="E557" i="9"/>
  <c r="E558" i="9"/>
  <c r="E559" i="9"/>
  <c r="E560" i="9"/>
  <c r="E561" i="9"/>
  <c r="E563" i="9"/>
  <c r="E800" i="9"/>
  <c r="E564" i="9"/>
  <c r="E565" i="9"/>
  <c r="E566" i="9"/>
  <c r="E567" i="9"/>
  <c r="E568" i="9"/>
  <c r="E569" i="9"/>
  <c r="E570" i="9"/>
  <c r="E572" i="9"/>
  <c r="E573" i="9"/>
  <c r="E574" i="9"/>
  <c r="E575" i="9"/>
  <c r="E576" i="9"/>
  <c r="E577" i="9"/>
  <c r="E578" i="9"/>
  <c r="E579" i="9"/>
  <c r="E580" i="9"/>
  <c r="E581" i="9"/>
  <c r="E582" i="9"/>
  <c r="E583" i="9"/>
  <c r="E584" i="9"/>
  <c r="E586" i="9"/>
  <c r="E587" i="9"/>
  <c r="E588" i="9"/>
  <c r="E589" i="9"/>
  <c r="E590"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30" i="9"/>
  <c r="E631" i="9"/>
  <c r="E632" i="9"/>
  <c r="E633" i="9"/>
  <c r="E634" i="9"/>
  <c r="E635" i="9"/>
  <c r="E636" i="9"/>
  <c r="E637" i="9"/>
  <c r="E638" i="9"/>
  <c r="E639" i="9"/>
  <c r="E2" i="9"/>
  <c r="E641" i="9"/>
  <c r="E642" i="9"/>
  <c r="E643" i="9"/>
  <c r="E644" i="9"/>
  <c r="E645" i="9"/>
  <c r="E646" i="9"/>
  <c r="E647" i="9"/>
  <c r="E649" i="9"/>
  <c r="E650" i="9"/>
  <c r="E651" i="9"/>
  <c r="E652" i="9"/>
  <c r="E653" i="9"/>
  <c r="E654" i="9"/>
  <c r="E655" i="9"/>
  <c r="E656" i="9"/>
  <c r="E658" i="9"/>
  <c r="E659" i="9"/>
  <c r="E660" i="9"/>
  <c r="E661" i="9"/>
  <c r="E662" i="9"/>
  <c r="E663" i="9"/>
  <c r="E664" i="9"/>
  <c r="E665" i="9"/>
  <c r="E666" i="9"/>
  <c r="E667" i="9"/>
  <c r="E668" i="9"/>
  <c r="E669" i="9"/>
  <c r="E670" i="9"/>
  <c r="E671" i="9"/>
  <c r="E672" i="9"/>
  <c r="E673" i="9"/>
  <c r="E674" i="9"/>
  <c r="E675" i="9"/>
  <c r="E677" i="9"/>
  <c r="E678" i="9"/>
  <c r="E679" i="9"/>
  <c r="E680" i="9"/>
  <c r="E681" i="9"/>
  <c r="E682" i="9"/>
  <c r="E683" i="9"/>
  <c r="E684" i="9"/>
  <c r="E686" i="9"/>
  <c r="E687" i="9"/>
  <c r="E688" i="9"/>
  <c r="E689" i="9"/>
  <c r="E690" i="9"/>
  <c r="E691" i="9"/>
  <c r="E692" i="9"/>
  <c r="E693" i="9"/>
  <c r="E694" i="9"/>
  <c r="E696" i="9"/>
  <c r="E697" i="9"/>
  <c r="E698" i="9"/>
  <c r="E699" i="9"/>
  <c r="E700" i="9"/>
  <c r="E701" i="9"/>
  <c r="E702" i="9"/>
  <c r="E703" i="9"/>
  <c r="E704" i="9"/>
  <c r="E705" i="9"/>
  <c r="E706" i="9"/>
  <c r="E707" i="9"/>
  <c r="E708" i="9"/>
  <c r="E710" i="9"/>
  <c r="E711" i="9"/>
  <c r="E712" i="9"/>
  <c r="E713" i="9"/>
  <c r="E714" i="9"/>
  <c r="E715" i="9"/>
  <c r="E716" i="9"/>
  <c r="E717" i="9"/>
  <c r="E718" i="9"/>
  <c r="E719" i="9"/>
  <c r="E720" i="9"/>
  <c r="E721" i="9"/>
  <c r="E722" i="9"/>
  <c r="E724" i="9"/>
  <c r="E725" i="9"/>
  <c r="E726" i="9"/>
  <c r="E727" i="9"/>
  <c r="E728" i="9"/>
  <c r="E729" i="9"/>
  <c r="E730" i="9"/>
  <c r="E731" i="9"/>
  <c r="E732" i="9"/>
  <c r="E733" i="9"/>
  <c r="E735" i="9"/>
  <c r="E736" i="9"/>
  <c r="E737" i="9"/>
  <c r="E738" i="9"/>
  <c r="E739" i="9"/>
  <c r="E741" i="9"/>
  <c r="E742" i="9"/>
  <c r="E743" i="9"/>
  <c r="E744" i="9"/>
  <c r="E745" i="9"/>
  <c r="E746" i="9"/>
  <c r="E747" i="9"/>
  <c r="E748" i="9"/>
  <c r="E749" i="9"/>
  <c r="E750" i="9"/>
  <c r="E751" i="9"/>
  <c r="E752" i="9"/>
  <c r="E753" i="9"/>
  <c r="E754"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4" i="9"/>
  <c r="E785" i="9"/>
  <c r="E786" i="9"/>
  <c r="E787" i="9"/>
  <c r="E788" i="9"/>
  <c r="E789" i="9"/>
  <c r="E790" i="9"/>
  <c r="E791" i="9"/>
  <c r="E792" i="9"/>
  <c r="E793" i="9"/>
  <c r="E794" i="9"/>
  <c r="E795" i="9"/>
  <c r="E796" i="9"/>
  <c r="E798" i="9"/>
  <c r="E799"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30" i="9"/>
  <c r="E831" i="9"/>
  <c r="E832" i="9"/>
  <c r="E833" i="9"/>
  <c r="E834" i="9"/>
  <c r="E835" i="9"/>
  <c r="E836" i="9"/>
  <c r="E838" i="9"/>
  <c r="E839" i="9"/>
  <c r="E840" i="9"/>
  <c r="E841" i="9"/>
  <c r="E842" i="9"/>
  <c r="E843" i="9"/>
  <c r="E846" i="9"/>
  <c r="E848" i="9"/>
  <c r="E849" i="9"/>
  <c r="E850" i="9"/>
  <c r="E851" i="9"/>
  <c r="E852" i="9"/>
  <c r="E853" i="9"/>
  <c r="E854" i="9"/>
  <c r="E855" i="9"/>
  <c r="E856" i="9"/>
  <c r="E857" i="9"/>
  <c r="E858" i="9"/>
  <c r="E859" i="9"/>
  <c r="E860" i="9"/>
  <c r="E861" i="9"/>
  <c r="E862" i="9"/>
  <c r="E863" i="9"/>
  <c r="E865" i="9"/>
  <c r="E866" i="9"/>
  <c r="E867" i="9"/>
  <c r="E868" i="9"/>
  <c r="E869" i="9"/>
  <c r="E870" i="9"/>
  <c r="E872" i="9"/>
  <c r="E873" i="9"/>
  <c r="E874" i="9"/>
  <c r="E875" i="9"/>
  <c r="E876" i="9"/>
  <c r="E877" i="9"/>
  <c r="E878" i="9"/>
  <c r="E879" i="9"/>
  <c r="E880" i="9"/>
  <c r="E881" i="9"/>
  <c r="E740"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4" i="9"/>
  <c r="E925" i="9"/>
  <c r="E926" i="9"/>
  <c r="E927" i="9"/>
  <c r="E928" i="9"/>
  <c r="E929" i="9"/>
  <c r="E930" i="9"/>
  <c r="E931" i="9"/>
  <c r="E932" i="9"/>
  <c r="E933" i="9"/>
  <c r="E934" i="9"/>
  <c r="E935" i="9"/>
  <c r="E937" i="9"/>
  <c r="E923" i="9"/>
  <c r="E938" i="9"/>
  <c r="E939" i="9"/>
  <c r="E941" i="9"/>
  <c r="E942" i="9"/>
  <c r="E944" i="9"/>
  <c r="E945" i="9"/>
  <c r="E946" i="9"/>
  <c r="E947" i="9"/>
  <c r="E948" i="9"/>
  <c r="E949" i="9"/>
  <c r="E950" i="9"/>
  <c r="E951" i="9"/>
  <c r="E952" i="9"/>
  <c r="E953" i="9"/>
  <c r="E954" i="9"/>
  <c r="E955" i="9"/>
  <c r="E956" i="9"/>
  <c r="E957" i="9"/>
  <c r="E958" i="9"/>
  <c r="E959" i="9"/>
  <c r="E960" i="9"/>
  <c r="E961"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1" i="9"/>
  <c r="E992" i="9"/>
  <c r="E993" i="9"/>
  <c r="E994" i="9"/>
  <c r="E995" i="9"/>
  <c r="E996" i="9"/>
  <c r="E997" i="9"/>
  <c r="E998" i="9"/>
  <c r="E999" i="9"/>
  <c r="E1000" i="9"/>
  <c r="E1001" i="9"/>
  <c r="E1002" i="9"/>
  <c r="E1004" i="9"/>
  <c r="E1005" i="9"/>
  <c r="E1006" i="9"/>
  <c r="E1007" i="9"/>
  <c r="E1008" i="9"/>
  <c r="E1009" i="9"/>
  <c r="E1010" i="9"/>
  <c r="E1011" i="9"/>
  <c r="E1012" i="9"/>
  <c r="E1013" i="9"/>
  <c r="E1014" i="9"/>
  <c r="E1015" i="9"/>
  <c r="E1016" i="9"/>
  <c r="E1017" i="9"/>
  <c r="E1019" i="9"/>
  <c r="E1020" i="9"/>
  <c r="E1021"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571" i="9"/>
  <c r="E591" i="9"/>
  <c r="E52" i="9"/>
  <c r="E1018" i="9"/>
  <c r="E396" i="9"/>
  <c r="E755" i="9"/>
  <c r="E962" i="9"/>
  <c r="E523" i="9"/>
  <c r="E585" i="9"/>
  <c r="E940" i="9"/>
  <c r="E533" i="9"/>
  <c r="E288" i="9"/>
  <c r="E629" i="9"/>
  <c r="E936" i="9"/>
  <c r="E1003" i="9"/>
  <c r="E289" i="9"/>
  <c r="E330" i="9"/>
  <c r="E648" i="9"/>
  <c r="E685" i="9"/>
  <c r="E797" i="9"/>
  <c r="E85" i="9"/>
  <c r="E290" i="9"/>
  <c r="E847" i="9"/>
  <c r="E354" i="9"/>
  <c r="E390" i="9"/>
  <c r="E871" i="9"/>
  <c r="E105" i="9"/>
  <c r="E122" i="9"/>
  <c r="E335" i="9"/>
  <c r="D4" i="9"/>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3" i="9"/>
  <c r="D54" i="9"/>
  <c r="D57" i="9"/>
  <c r="D58" i="9"/>
  <c r="D59" i="9"/>
  <c r="D60" i="9"/>
  <c r="D61" i="9"/>
  <c r="D62" i="9"/>
  <c r="D63" i="9"/>
  <c r="D64" i="9"/>
  <c r="D65" i="9"/>
  <c r="D66" i="9"/>
  <c r="D67" i="9"/>
  <c r="D68" i="9"/>
  <c r="D69" i="9"/>
  <c r="D70" i="9"/>
  <c r="D71" i="9"/>
  <c r="D72" i="9"/>
  <c r="D73" i="9"/>
  <c r="D74" i="9"/>
  <c r="D75" i="9"/>
  <c r="D77" i="9"/>
  <c r="D78" i="9"/>
  <c r="D79" i="9"/>
  <c r="D80" i="9"/>
  <c r="D81" i="9"/>
  <c r="D82" i="9"/>
  <c r="D83" i="9"/>
  <c r="D84" i="9"/>
  <c r="D89" i="9"/>
  <c r="D86" i="9"/>
  <c r="D87" i="9"/>
  <c r="D88" i="9"/>
  <c r="D90" i="9"/>
  <c r="D91" i="9"/>
  <c r="D92" i="9"/>
  <c r="D93" i="9"/>
  <c r="D94" i="9"/>
  <c r="D95" i="9"/>
  <c r="D96" i="9"/>
  <c r="D97" i="9"/>
  <c r="D99" i="9"/>
  <c r="D101" i="9"/>
  <c r="D102" i="9"/>
  <c r="D103" i="9"/>
  <c r="D104" i="9"/>
  <c r="D106" i="9"/>
  <c r="D107" i="9"/>
  <c r="D108" i="9"/>
  <c r="D109" i="9"/>
  <c r="D110" i="9"/>
  <c r="D111" i="9"/>
  <c r="D112" i="9"/>
  <c r="D114" i="9"/>
  <c r="D115" i="9"/>
  <c r="D116" i="9"/>
  <c r="D117" i="9"/>
  <c r="D118" i="9"/>
  <c r="D119" i="9"/>
  <c r="D120" i="9"/>
  <c r="D121"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3" i="9"/>
  <c r="D254" i="9"/>
  <c r="D255" i="9"/>
  <c r="D256" i="9"/>
  <c r="D257" i="9"/>
  <c r="D258" i="9"/>
  <c r="D259" i="9"/>
  <c r="D260" i="9"/>
  <c r="D261" i="9"/>
  <c r="D262" i="9"/>
  <c r="D263" i="9"/>
  <c r="D265" i="9"/>
  <c r="D266" i="9"/>
  <c r="D267" i="9"/>
  <c r="D268" i="9"/>
  <c r="D269" i="9"/>
  <c r="D270" i="9"/>
  <c r="D271" i="9"/>
  <c r="D272" i="9"/>
  <c r="D273" i="9"/>
  <c r="D274" i="9"/>
  <c r="D275" i="9"/>
  <c r="D276" i="9"/>
  <c r="D277" i="9"/>
  <c r="D278" i="9"/>
  <c r="D279" i="9"/>
  <c r="D280" i="9"/>
  <c r="D284" i="9"/>
  <c r="D285" i="9"/>
  <c r="D286" i="9"/>
  <c r="D287" i="9"/>
  <c r="D291" i="9"/>
  <c r="D293" i="9"/>
  <c r="D294" i="9"/>
  <c r="D295" i="9"/>
  <c r="D296" i="9"/>
  <c r="D297" i="9"/>
  <c r="D298" i="9"/>
  <c r="D299" i="9"/>
  <c r="D300" i="9"/>
  <c r="D301" i="9"/>
  <c r="D302" i="9"/>
  <c r="D303" i="9"/>
  <c r="D304" i="9"/>
  <c r="D306" i="9"/>
  <c r="D307" i="9"/>
  <c r="D308" i="9"/>
  <c r="D309" i="9"/>
  <c r="D310" i="9"/>
  <c r="D311" i="9"/>
  <c r="D312" i="9"/>
  <c r="D313" i="9"/>
  <c r="D314" i="9"/>
  <c r="D315" i="9"/>
  <c r="D316" i="9"/>
  <c r="D317" i="9"/>
  <c r="D318" i="9"/>
  <c r="D320" i="9"/>
  <c r="D321" i="9"/>
  <c r="D322" i="9"/>
  <c r="D323" i="9"/>
  <c r="D324" i="9"/>
  <c r="D325" i="9"/>
  <c r="D326" i="9"/>
  <c r="D327" i="9"/>
  <c r="D328" i="9"/>
  <c r="D331" i="9"/>
  <c r="D332" i="9"/>
  <c r="D333" i="9"/>
  <c r="D334" i="9"/>
  <c r="D336" i="9"/>
  <c r="D337" i="9"/>
  <c r="D338" i="9"/>
  <c r="D339" i="9"/>
  <c r="D340" i="9"/>
  <c r="D341" i="9"/>
  <c r="D342" i="9"/>
  <c r="D343" i="9"/>
  <c r="D344" i="9"/>
  <c r="D346" i="9"/>
  <c r="D347" i="9"/>
  <c r="D348" i="9"/>
  <c r="D349" i="9"/>
  <c r="D352" i="9"/>
  <c r="D353" i="9"/>
  <c r="D355" i="9"/>
  <c r="D356" i="9"/>
  <c r="D357" i="9"/>
  <c r="D358" i="9"/>
  <c r="D359" i="9"/>
  <c r="D360" i="9"/>
  <c r="D363" i="9"/>
  <c r="D364" i="9"/>
  <c r="D365" i="9"/>
  <c r="D366" i="9"/>
  <c r="D367" i="9"/>
  <c r="D368" i="9"/>
  <c r="D369" i="9"/>
  <c r="D370" i="9"/>
  <c r="D371" i="9"/>
  <c r="D372" i="9"/>
  <c r="D373" i="9"/>
  <c r="D374" i="9"/>
  <c r="D375" i="9"/>
  <c r="D376" i="9"/>
  <c r="D426" i="9"/>
  <c r="D377" i="9"/>
  <c r="D378" i="9"/>
  <c r="D379" i="9"/>
  <c r="D381" i="9"/>
  <c r="D382" i="9"/>
  <c r="D383" i="9"/>
  <c r="D384" i="9"/>
  <c r="D385" i="9"/>
  <c r="D386" i="9"/>
  <c r="D387" i="9"/>
  <c r="D388" i="9"/>
  <c r="D389" i="9"/>
  <c r="D391" i="9"/>
  <c r="D392" i="9"/>
  <c r="D393" i="9"/>
  <c r="D394" i="9"/>
  <c r="D395" i="9"/>
  <c r="D397" i="9"/>
  <c r="D398" i="9"/>
  <c r="D399" i="9"/>
  <c r="D400" i="9"/>
  <c r="D401" i="9"/>
  <c r="D402" i="9"/>
  <c r="D403" i="9"/>
  <c r="D404" i="9"/>
  <c r="D405" i="9"/>
  <c r="D406" i="9"/>
  <c r="D407" i="9"/>
  <c r="D408" i="9"/>
  <c r="D409" i="9"/>
  <c r="D413" i="9"/>
  <c r="D414" i="9"/>
  <c r="D410" i="9"/>
  <c r="D411" i="9"/>
  <c r="D412" i="9"/>
  <c r="D415" i="9"/>
  <c r="D416" i="9"/>
  <c r="D417" i="9"/>
  <c r="D418" i="9"/>
  <c r="D419" i="9"/>
  <c r="D420" i="9"/>
  <c r="D423" i="9"/>
  <c r="D424" i="9"/>
  <c r="D425" i="9"/>
  <c r="D427" i="9"/>
  <c r="D429" i="9"/>
  <c r="D430" i="9"/>
  <c r="D431" i="9"/>
  <c r="D432" i="9"/>
  <c r="D433" i="9"/>
  <c r="D434"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6" i="9"/>
  <c r="D467" i="9"/>
  <c r="D468" i="9"/>
  <c r="D469" i="9"/>
  <c r="D470" i="9"/>
  <c r="D471" i="9"/>
  <c r="D472" i="9"/>
  <c r="D473" i="9"/>
  <c r="D474" i="9"/>
  <c r="D475" i="9"/>
  <c r="D476" i="9"/>
  <c r="D478" i="9"/>
  <c r="D479" i="9"/>
  <c r="D480" i="9"/>
  <c r="D481" i="9"/>
  <c r="D483" i="9"/>
  <c r="D484" i="9"/>
  <c r="D485" i="9"/>
  <c r="D486" i="9"/>
  <c r="D487" i="9"/>
  <c r="D488" i="9"/>
  <c r="D489" i="9"/>
  <c r="D490" i="9"/>
  <c r="D491" i="9"/>
  <c r="D492" i="9"/>
  <c r="D494" i="9"/>
  <c r="D497" i="9"/>
  <c r="D498" i="9"/>
  <c r="D499" i="9"/>
  <c r="D500" i="9"/>
  <c r="D501" i="9"/>
  <c r="D502" i="9"/>
  <c r="D503" i="9"/>
  <c r="D504" i="9"/>
  <c r="D505" i="9"/>
  <c r="D506" i="9"/>
  <c r="D507" i="9"/>
  <c r="D508" i="9"/>
  <c r="D509" i="9"/>
  <c r="D510" i="9"/>
  <c r="D511" i="9"/>
  <c r="D512" i="9"/>
  <c r="D513" i="9"/>
  <c r="D514" i="9"/>
  <c r="D515" i="9"/>
  <c r="D516" i="9"/>
  <c r="D517" i="9"/>
  <c r="D518" i="9"/>
  <c r="D519" i="9"/>
  <c r="D520" i="9"/>
  <c r="D495" i="9"/>
  <c r="D521" i="9"/>
  <c r="D522" i="9"/>
  <c r="D524" i="9"/>
  <c r="D525" i="9"/>
  <c r="D526" i="9"/>
  <c r="D527" i="9"/>
  <c r="D528" i="9"/>
  <c r="D529" i="9"/>
  <c r="D530" i="9"/>
  <c r="D531" i="9"/>
  <c r="D532" i="9"/>
  <c r="D534" i="9"/>
  <c r="D535" i="9"/>
  <c r="D536" i="9"/>
  <c r="D538" i="9"/>
  <c r="D539" i="9"/>
  <c r="D540" i="9"/>
  <c r="D541" i="9"/>
  <c r="D542" i="9"/>
  <c r="D543" i="9"/>
  <c r="D544" i="9"/>
  <c r="D545" i="9"/>
  <c r="D546" i="9"/>
  <c r="D547" i="9"/>
  <c r="D548" i="9"/>
  <c r="D549" i="9"/>
  <c r="D550" i="9"/>
  <c r="D551" i="9"/>
  <c r="D552" i="9"/>
  <c r="D553" i="9"/>
  <c r="D554" i="9"/>
  <c r="D555" i="9"/>
  <c r="D556" i="9"/>
  <c r="D557" i="9"/>
  <c r="D558" i="9"/>
  <c r="D559" i="9"/>
  <c r="D560" i="9"/>
  <c r="D561" i="9"/>
  <c r="D563" i="9"/>
  <c r="D800" i="9"/>
  <c r="D564" i="9"/>
  <c r="D565" i="9"/>
  <c r="D566" i="9"/>
  <c r="D567" i="9"/>
  <c r="D568" i="9"/>
  <c r="D569" i="9"/>
  <c r="D570" i="9"/>
  <c r="D572" i="9"/>
  <c r="D573" i="9"/>
  <c r="D574" i="9"/>
  <c r="D575" i="9"/>
  <c r="D576" i="9"/>
  <c r="D577" i="9"/>
  <c r="D578" i="9"/>
  <c r="D579" i="9"/>
  <c r="D580" i="9"/>
  <c r="D581" i="9"/>
  <c r="D582" i="9"/>
  <c r="D583" i="9"/>
  <c r="D584" i="9"/>
  <c r="D586" i="9"/>
  <c r="D587" i="9"/>
  <c r="D588" i="9"/>
  <c r="D589" i="9"/>
  <c r="D590" i="9"/>
  <c r="D592" i="9"/>
  <c r="D593" i="9"/>
  <c r="D594" i="9"/>
  <c r="D595" i="9"/>
  <c r="D596" i="9"/>
  <c r="D597" i="9"/>
  <c r="D598" i="9"/>
  <c r="D599" i="9"/>
  <c r="D600" i="9"/>
  <c r="D601" i="9"/>
  <c r="D602" i="9"/>
  <c r="D603" i="9"/>
  <c r="D604" i="9"/>
  <c r="D605" i="9"/>
  <c r="D606" i="9"/>
  <c r="D607" i="9"/>
  <c r="D608" i="9"/>
  <c r="D609" i="9"/>
  <c r="D610" i="9"/>
  <c r="D611" i="9"/>
  <c r="D612" i="9"/>
  <c r="D613" i="9"/>
  <c r="D614" i="9"/>
  <c r="D615" i="9"/>
  <c r="D616" i="9"/>
  <c r="D617" i="9"/>
  <c r="D618" i="9"/>
  <c r="D619" i="9"/>
  <c r="D620" i="9"/>
  <c r="D621" i="9"/>
  <c r="D622" i="9"/>
  <c r="D623" i="9"/>
  <c r="D624" i="9"/>
  <c r="D625" i="9"/>
  <c r="D626" i="9"/>
  <c r="D627" i="9"/>
  <c r="D628" i="9"/>
  <c r="D630" i="9"/>
  <c r="D631" i="9"/>
  <c r="D632" i="9"/>
  <c r="D633" i="9"/>
  <c r="D634" i="9"/>
  <c r="D635" i="9"/>
  <c r="D636" i="9"/>
  <c r="D637" i="9"/>
  <c r="D638" i="9"/>
  <c r="D639" i="9"/>
  <c r="D2" i="9"/>
  <c r="D641" i="9"/>
  <c r="D642" i="9"/>
  <c r="D643" i="9"/>
  <c r="D644" i="9"/>
  <c r="D645" i="9"/>
  <c r="D646" i="9"/>
  <c r="D647" i="9"/>
  <c r="D649" i="9"/>
  <c r="D650" i="9"/>
  <c r="D651" i="9"/>
  <c r="D652" i="9"/>
  <c r="D653" i="9"/>
  <c r="D654" i="9"/>
  <c r="D655" i="9"/>
  <c r="D656" i="9"/>
  <c r="D658" i="9"/>
  <c r="D659" i="9"/>
  <c r="D660" i="9"/>
  <c r="D661" i="9"/>
  <c r="D662" i="9"/>
  <c r="D663" i="9"/>
  <c r="D664" i="9"/>
  <c r="D665" i="9"/>
  <c r="D666" i="9"/>
  <c r="D667" i="9"/>
  <c r="D668" i="9"/>
  <c r="D669" i="9"/>
  <c r="D670" i="9"/>
  <c r="D671" i="9"/>
  <c r="D672" i="9"/>
  <c r="D673" i="9"/>
  <c r="D674" i="9"/>
  <c r="D675" i="9"/>
  <c r="D677" i="9"/>
  <c r="D678" i="9"/>
  <c r="D679" i="9"/>
  <c r="D680" i="9"/>
  <c r="D681" i="9"/>
  <c r="D682" i="9"/>
  <c r="D683" i="9"/>
  <c r="D684" i="9"/>
  <c r="D686" i="9"/>
  <c r="D687" i="9"/>
  <c r="D688" i="9"/>
  <c r="D689" i="9"/>
  <c r="D690" i="9"/>
  <c r="D691" i="9"/>
  <c r="D692" i="9"/>
  <c r="D693" i="9"/>
  <c r="D694" i="9"/>
  <c r="D696" i="9"/>
  <c r="D697" i="9"/>
  <c r="D698" i="9"/>
  <c r="D699" i="9"/>
  <c r="D700" i="9"/>
  <c r="D701" i="9"/>
  <c r="D702" i="9"/>
  <c r="D703" i="9"/>
  <c r="D704" i="9"/>
  <c r="D705" i="9"/>
  <c r="D706" i="9"/>
  <c r="D707" i="9"/>
  <c r="D708" i="9"/>
  <c r="D710" i="9"/>
  <c r="D711" i="9"/>
  <c r="D712" i="9"/>
  <c r="D713" i="9"/>
  <c r="D714" i="9"/>
  <c r="D715" i="9"/>
  <c r="D716" i="9"/>
  <c r="D717" i="9"/>
  <c r="D718" i="9"/>
  <c r="D719" i="9"/>
  <c r="D720" i="9"/>
  <c r="D721" i="9"/>
  <c r="D722" i="9"/>
  <c r="D724" i="9"/>
  <c r="D725" i="9"/>
  <c r="D726" i="9"/>
  <c r="D727" i="9"/>
  <c r="D728" i="9"/>
  <c r="D729" i="9"/>
  <c r="D730" i="9"/>
  <c r="D731" i="9"/>
  <c r="D732" i="9"/>
  <c r="D733" i="9"/>
  <c r="D735" i="9"/>
  <c r="D736" i="9"/>
  <c r="D737" i="9"/>
  <c r="D738" i="9"/>
  <c r="D739" i="9"/>
  <c r="D741" i="9"/>
  <c r="D742" i="9"/>
  <c r="D743" i="9"/>
  <c r="D744" i="9"/>
  <c r="D745" i="9"/>
  <c r="D746" i="9"/>
  <c r="D747" i="9"/>
  <c r="D748" i="9"/>
  <c r="D749" i="9"/>
  <c r="D750" i="9"/>
  <c r="D751" i="9"/>
  <c r="D752" i="9"/>
  <c r="D753" i="9"/>
  <c r="D754" i="9"/>
  <c r="D756" i="9"/>
  <c r="D757" i="9"/>
  <c r="D758" i="9"/>
  <c r="D759" i="9"/>
  <c r="D760" i="9"/>
  <c r="D761" i="9"/>
  <c r="D762" i="9"/>
  <c r="D763" i="9"/>
  <c r="D764" i="9"/>
  <c r="D765" i="9"/>
  <c r="D766" i="9"/>
  <c r="D767" i="9"/>
  <c r="D768" i="9"/>
  <c r="D769" i="9"/>
  <c r="D770" i="9"/>
  <c r="D771" i="9"/>
  <c r="D772" i="9"/>
  <c r="D773" i="9"/>
  <c r="D774" i="9"/>
  <c r="D775" i="9"/>
  <c r="D776" i="9"/>
  <c r="D777" i="9"/>
  <c r="D778" i="9"/>
  <c r="D779" i="9"/>
  <c r="D780" i="9"/>
  <c r="D781" i="9"/>
  <c r="D784" i="9"/>
  <c r="D785" i="9"/>
  <c r="D786" i="9"/>
  <c r="D787" i="9"/>
  <c r="D788" i="9"/>
  <c r="D789" i="9"/>
  <c r="D790" i="9"/>
  <c r="D791" i="9"/>
  <c r="D792" i="9"/>
  <c r="D793" i="9"/>
  <c r="D794" i="9"/>
  <c r="D795" i="9"/>
  <c r="D796" i="9"/>
  <c r="D798" i="9"/>
  <c r="D799" i="9"/>
  <c r="D801" i="9"/>
  <c r="D802" i="9"/>
  <c r="D803" i="9"/>
  <c r="D804" i="9"/>
  <c r="D805" i="9"/>
  <c r="D806" i="9"/>
  <c r="D807" i="9"/>
  <c r="D808" i="9"/>
  <c r="D809" i="9"/>
  <c r="D810" i="9"/>
  <c r="D811" i="9"/>
  <c r="D812" i="9"/>
  <c r="D813" i="9"/>
  <c r="D814" i="9"/>
  <c r="D815" i="9"/>
  <c r="D816" i="9"/>
  <c r="D817" i="9"/>
  <c r="D818" i="9"/>
  <c r="D819" i="9"/>
  <c r="D820" i="9"/>
  <c r="D821" i="9"/>
  <c r="D822" i="9"/>
  <c r="D823" i="9"/>
  <c r="D824" i="9"/>
  <c r="D825" i="9"/>
  <c r="D826" i="9"/>
  <c r="D827" i="9"/>
  <c r="D828" i="9"/>
  <c r="D830" i="9"/>
  <c r="D831" i="9"/>
  <c r="D832" i="9"/>
  <c r="D833" i="9"/>
  <c r="D834" i="9"/>
  <c r="D835" i="9"/>
  <c r="D836" i="9"/>
  <c r="D838" i="9"/>
  <c r="D839" i="9"/>
  <c r="D840" i="9"/>
  <c r="D841" i="9"/>
  <c r="D842" i="9"/>
  <c r="D843" i="9"/>
  <c r="D846" i="9"/>
  <c r="D848" i="9"/>
  <c r="D849" i="9"/>
  <c r="D850" i="9"/>
  <c r="D851" i="9"/>
  <c r="D852" i="9"/>
  <c r="D853" i="9"/>
  <c r="D854" i="9"/>
  <c r="D855" i="9"/>
  <c r="D856" i="9"/>
  <c r="D857" i="9"/>
  <c r="D858" i="9"/>
  <c r="D859" i="9"/>
  <c r="D860" i="9"/>
  <c r="D861" i="9"/>
  <c r="D862" i="9"/>
  <c r="D863" i="9"/>
  <c r="D865" i="9"/>
  <c r="D866" i="9"/>
  <c r="D867" i="9"/>
  <c r="D868" i="9"/>
  <c r="D869" i="9"/>
  <c r="D870" i="9"/>
  <c r="D872" i="9"/>
  <c r="D873" i="9"/>
  <c r="D874" i="9"/>
  <c r="D875" i="9"/>
  <c r="D876" i="9"/>
  <c r="D877" i="9"/>
  <c r="D878" i="9"/>
  <c r="D879" i="9"/>
  <c r="D880" i="9"/>
  <c r="D881" i="9"/>
  <c r="D740" i="9"/>
  <c r="D882" i="9"/>
  <c r="D883" i="9"/>
  <c r="D884" i="9"/>
  <c r="D885" i="9"/>
  <c r="D886" i="9"/>
  <c r="D887" i="9"/>
  <c r="D888" i="9"/>
  <c r="D889" i="9"/>
  <c r="D890" i="9"/>
  <c r="D891" i="9"/>
  <c r="D892" i="9"/>
  <c r="D893" i="9"/>
  <c r="D894" i="9"/>
  <c r="D895" i="9"/>
  <c r="D896" i="9"/>
  <c r="D897" i="9"/>
  <c r="D898" i="9"/>
  <c r="D899" i="9"/>
  <c r="D900" i="9"/>
  <c r="D901" i="9"/>
  <c r="D902" i="9"/>
  <c r="D903" i="9"/>
  <c r="D904" i="9"/>
  <c r="D905" i="9"/>
  <c r="D906" i="9"/>
  <c r="D907" i="9"/>
  <c r="D908" i="9"/>
  <c r="D909" i="9"/>
  <c r="D910" i="9"/>
  <c r="D911" i="9"/>
  <c r="D912" i="9"/>
  <c r="D913" i="9"/>
  <c r="D914" i="9"/>
  <c r="D915" i="9"/>
  <c r="D916" i="9"/>
  <c r="D917" i="9"/>
  <c r="D918" i="9"/>
  <c r="D919" i="9"/>
  <c r="D920" i="9"/>
  <c r="D921" i="9"/>
  <c r="D922" i="9"/>
  <c r="D924" i="9"/>
  <c r="D925" i="9"/>
  <c r="D926" i="9"/>
  <c r="D927" i="9"/>
  <c r="D928" i="9"/>
  <c r="D929" i="9"/>
  <c r="D930" i="9"/>
  <c r="D931" i="9"/>
  <c r="D932" i="9"/>
  <c r="D933" i="9"/>
  <c r="D934" i="9"/>
  <c r="D935" i="9"/>
  <c r="D937" i="9"/>
  <c r="D923" i="9"/>
  <c r="D938" i="9"/>
  <c r="D939" i="9"/>
  <c r="D941" i="9"/>
  <c r="D942" i="9"/>
  <c r="D944" i="9"/>
  <c r="D945" i="9"/>
  <c r="D946" i="9"/>
  <c r="D947" i="9"/>
  <c r="D948" i="9"/>
  <c r="D949" i="9"/>
  <c r="D950" i="9"/>
  <c r="D951" i="9"/>
  <c r="D952" i="9"/>
  <c r="D953" i="9"/>
  <c r="D954" i="9"/>
  <c r="D955" i="9"/>
  <c r="D956" i="9"/>
  <c r="D957" i="9"/>
  <c r="D958" i="9"/>
  <c r="D959" i="9"/>
  <c r="D960" i="9"/>
  <c r="D961" i="9"/>
  <c r="D963" i="9"/>
  <c r="D964" i="9"/>
  <c r="D965" i="9"/>
  <c r="D966" i="9"/>
  <c r="D967" i="9"/>
  <c r="D968" i="9"/>
  <c r="D969" i="9"/>
  <c r="D970" i="9"/>
  <c r="D971" i="9"/>
  <c r="D972" i="9"/>
  <c r="D973" i="9"/>
  <c r="D974" i="9"/>
  <c r="D975" i="9"/>
  <c r="D976" i="9"/>
  <c r="D977" i="9"/>
  <c r="D978" i="9"/>
  <c r="D979" i="9"/>
  <c r="D980" i="9"/>
  <c r="D981" i="9"/>
  <c r="D982" i="9"/>
  <c r="D983" i="9"/>
  <c r="D984" i="9"/>
  <c r="D985" i="9"/>
  <c r="D986" i="9"/>
  <c r="D987" i="9"/>
  <c r="D988" i="9"/>
  <c r="D989" i="9"/>
  <c r="D991" i="9"/>
  <c r="D992" i="9"/>
  <c r="D993" i="9"/>
  <c r="D994" i="9"/>
  <c r="D995" i="9"/>
  <c r="D996" i="9"/>
  <c r="D997" i="9"/>
  <c r="D998" i="9"/>
  <c r="D999" i="9"/>
  <c r="D1000" i="9"/>
  <c r="D1001" i="9"/>
  <c r="D1002" i="9"/>
  <c r="D1004" i="9"/>
  <c r="D1005" i="9"/>
  <c r="D1006" i="9"/>
  <c r="D1007" i="9"/>
  <c r="D1008" i="9"/>
  <c r="D1009" i="9"/>
  <c r="D1010" i="9"/>
  <c r="D1011" i="9"/>
  <c r="D1012" i="9"/>
  <c r="D1013" i="9"/>
  <c r="D1014" i="9"/>
  <c r="D1015" i="9"/>
  <c r="D1016" i="9"/>
  <c r="D1017" i="9"/>
  <c r="D1019" i="9"/>
  <c r="D1020" i="9"/>
  <c r="D1021" i="9"/>
  <c r="D1023" i="9"/>
  <c r="D1024" i="9"/>
  <c r="D1025" i="9"/>
  <c r="D1026" i="9"/>
  <c r="D1027" i="9"/>
  <c r="D1028" i="9"/>
  <c r="D1029" i="9"/>
  <c r="D1030" i="9"/>
  <c r="D1031" i="9"/>
  <c r="D1032" i="9"/>
  <c r="D1033" i="9"/>
  <c r="D1034" i="9"/>
  <c r="D1035" i="9"/>
  <c r="D1036" i="9"/>
  <c r="D1037" i="9"/>
  <c r="D1038" i="9"/>
  <c r="D1039" i="9"/>
  <c r="D1040" i="9"/>
  <c r="D1041" i="9"/>
  <c r="D1042" i="9"/>
  <c r="D1043" i="9"/>
  <c r="D1044" i="9"/>
  <c r="D1045" i="9"/>
  <c r="D1046" i="9"/>
  <c r="D1047" i="9"/>
  <c r="D1048" i="9"/>
  <c r="D1049" i="9"/>
  <c r="D1050" i="9"/>
  <c r="D1051" i="9"/>
  <c r="D1052" i="9"/>
  <c r="D1053" i="9"/>
  <c r="D1054" i="9"/>
  <c r="D1055" i="9"/>
  <c r="D1056" i="9"/>
  <c r="D571" i="9"/>
  <c r="D591" i="9"/>
  <c r="D52" i="9"/>
  <c r="D1018" i="9"/>
  <c r="D396" i="9"/>
  <c r="D755" i="9"/>
  <c r="D962" i="9"/>
  <c r="D523" i="9"/>
  <c r="D585" i="9"/>
  <c r="D940" i="9"/>
  <c r="D533" i="9"/>
  <c r="D288" i="9"/>
  <c r="D629" i="9"/>
  <c r="D936" i="9"/>
  <c r="D1003" i="9"/>
  <c r="D289" i="9"/>
  <c r="D330" i="9"/>
  <c r="D648" i="9"/>
  <c r="D685" i="9"/>
  <c r="D797" i="9"/>
  <c r="D85" i="9"/>
  <c r="D290" i="9"/>
  <c r="D847" i="9"/>
  <c r="D354" i="9"/>
  <c r="D390" i="9"/>
  <c r="D871" i="9"/>
  <c r="D105" i="9"/>
  <c r="D122" i="9"/>
  <c r="D335"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3" i="9"/>
  <c r="C54" i="9"/>
  <c r="C57" i="9"/>
  <c r="C58" i="9"/>
  <c r="C59" i="9"/>
  <c r="C60" i="9"/>
  <c r="C61" i="9"/>
  <c r="C62" i="9"/>
  <c r="C63" i="9"/>
  <c r="C64" i="9"/>
  <c r="C65" i="9"/>
  <c r="C66" i="9"/>
  <c r="C67" i="9"/>
  <c r="C68" i="9"/>
  <c r="C69" i="9"/>
  <c r="C70" i="9"/>
  <c r="C71" i="9"/>
  <c r="C72" i="9"/>
  <c r="C73" i="9"/>
  <c r="C74" i="9"/>
  <c r="C75" i="9"/>
  <c r="C77" i="9"/>
  <c r="C78" i="9"/>
  <c r="C79" i="9"/>
  <c r="C80" i="9"/>
  <c r="C81" i="9"/>
  <c r="C82" i="9"/>
  <c r="C83" i="9"/>
  <c r="C84" i="9"/>
  <c r="C89" i="9"/>
  <c r="C86" i="9"/>
  <c r="C87" i="9"/>
  <c r="C88" i="9"/>
  <c r="C90" i="9"/>
  <c r="C91" i="9"/>
  <c r="C92" i="9"/>
  <c r="C93" i="9"/>
  <c r="C94" i="9"/>
  <c r="C95" i="9"/>
  <c r="C96" i="9"/>
  <c r="C97" i="9"/>
  <c r="C99" i="9"/>
  <c r="C101" i="9"/>
  <c r="C102" i="9"/>
  <c r="C103" i="9"/>
  <c r="C104" i="9"/>
  <c r="C106" i="9"/>
  <c r="C107" i="9"/>
  <c r="C108" i="9"/>
  <c r="C109" i="9"/>
  <c r="C110" i="9"/>
  <c r="C111" i="9"/>
  <c r="C112" i="9"/>
  <c r="C114" i="9"/>
  <c r="C115" i="9"/>
  <c r="C116" i="9"/>
  <c r="C117" i="9"/>
  <c r="C118" i="9"/>
  <c r="C119" i="9"/>
  <c r="C120" i="9"/>
  <c r="C121"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3" i="9"/>
  <c r="C254" i="9"/>
  <c r="C255" i="9"/>
  <c r="C256" i="9"/>
  <c r="C257" i="9"/>
  <c r="C258" i="9"/>
  <c r="C259" i="9"/>
  <c r="C260" i="9"/>
  <c r="C261" i="9"/>
  <c r="C262" i="9"/>
  <c r="C263" i="9"/>
  <c r="C265" i="9"/>
  <c r="C266" i="9"/>
  <c r="C267" i="9"/>
  <c r="C268" i="9"/>
  <c r="C269" i="9"/>
  <c r="C270" i="9"/>
  <c r="C271" i="9"/>
  <c r="C272" i="9"/>
  <c r="C273" i="9"/>
  <c r="C274" i="9"/>
  <c r="C275" i="9"/>
  <c r="C276" i="9"/>
  <c r="C277" i="9"/>
  <c r="C278" i="9"/>
  <c r="C279" i="9"/>
  <c r="C280" i="9"/>
  <c r="C284" i="9"/>
  <c r="C285" i="9"/>
  <c r="C286" i="9"/>
  <c r="C287" i="9"/>
  <c r="C291" i="9"/>
  <c r="C293" i="9"/>
  <c r="C294" i="9"/>
  <c r="C295" i="9"/>
  <c r="C296" i="9"/>
  <c r="C297" i="9"/>
  <c r="C298" i="9"/>
  <c r="C299" i="9"/>
  <c r="C300" i="9"/>
  <c r="C301" i="9"/>
  <c r="C302" i="9"/>
  <c r="C303" i="9"/>
  <c r="C304" i="9"/>
  <c r="C306" i="9"/>
  <c r="C307" i="9"/>
  <c r="C308" i="9"/>
  <c r="C309" i="9"/>
  <c r="C310" i="9"/>
  <c r="C311" i="9"/>
  <c r="C312" i="9"/>
  <c r="C313" i="9"/>
  <c r="C314" i="9"/>
  <c r="C315" i="9"/>
  <c r="C316" i="9"/>
  <c r="C317" i="9"/>
  <c r="C318" i="9"/>
  <c r="C320" i="9"/>
  <c r="C321" i="9"/>
  <c r="C322" i="9"/>
  <c r="C323" i="9"/>
  <c r="C324" i="9"/>
  <c r="C325" i="9"/>
  <c r="C326" i="9"/>
  <c r="C327" i="9"/>
  <c r="C328" i="9"/>
  <c r="C331" i="9"/>
  <c r="C332" i="9"/>
  <c r="C333" i="9"/>
  <c r="C334" i="9"/>
  <c r="C336" i="9"/>
  <c r="C337" i="9"/>
  <c r="C338" i="9"/>
  <c r="C339" i="9"/>
  <c r="C340" i="9"/>
  <c r="C341" i="9"/>
  <c r="C342" i="9"/>
  <c r="C343" i="9"/>
  <c r="C344" i="9"/>
  <c r="C346" i="9"/>
  <c r="C347" i="9"/>
  <c r="C348" i="9"/>
  <c r="C349" i="9"/>
  <c r="C352" i="9"/>
  <c r="C353" i="9"/>
  <c r="C355" i="9"/>
  <c r="C356" i="9"/>
  <c r="C357" i="9"/>
  <c r="C358" i="9"/>
  <c r="C359" i="9"/>
  <c r="C360" i="9"/>
  <c r="C363" i="9"/>
  <c r="C364" i="9"/>
  <c r="C365" i="9"/>
  <c r="C366" i="9"/>
  <c r="C367" i="9"/>
  <c r="C368" i="9"/>
  <c r="C369" i="9"/>
  <c r="C370" i="9"/>
  <c r="C371" i="9"/>
  <c r="C372" i="9"/>
  <c r="C373" i="9"/>
  <c r="C374" i="9"/>
  <c r="C375" i="9"/>
  <c r="C376" i="9"/>
  <c r="C426" i="9"/>
  <c r="C377" i="9"/>
  <c r="C378" i="9"/>
  <c r="C379" i="9"/>
  <c r="C381" i="9"/>
  <c r="C382" i="9"/>
  <c r="C383" i="9"/>
  <c r="C384" i="9"/>
  <c r="C385" i="9"/>
  <c r="C386" i="9"/>
  <c r="C387" i="9"/>
  <c r="C388" i="9"/>
  <c r="C389" i="9"/>
  <c r="C391" i="9"/>
  <c r="C392" i="9"/>
  <c r="C393" i="9"/>
  <c r="C394" i="9"/>
  <c r="C395" i="9"/>
  <c r="C397" i="9"/>
  <c r="C398" i="9"/>
  <c r="C399" i="9"/>
  <c r="C400" i="9"/>
  <c r="C401" i="9"/>
  <c r="C402" i="9"/>
  <c r="C403" i="9"/>
  <c r="C404" i="9"/>
  <c r="C405" i="9"/>
  <c r="C406" i="9"/>
  <c r="C407" i="9"/>
  <c r="C408" i="9"/>
  <c r="C409" i="9"/>
  <c r="C413" i="9"/>
  <c r="C414" i="9"/>
  <c r="C410" i="9"/>
  <c r="C411" i="9"/>
  <c r="C412" i="9"/>
  <c r="C415" i="9"/>
  <c r="C416" i="9"/>
  <c r="C417" i="9"/>
  <c r="C418" i="9"/>
  <c r="C419" i="9"/>
  <c r="C420" i="9"/>
  <c r="C423" i="9"/>
  <c r="C424" i="9"/>
  <c r="C425" i="9"/>
  <c r="C427" i="9"/>
  <c r="C429" i="9"/>
  <c r="C430" i="9"/>
  <c r="C431" i="9"/>
  <c r="C432" i="9"/>
  <c r="C433" i="9"/>
  <c r="C434"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6" i="9"/>
  <c r="C467" i="9"/>
  <c r="C468" i="9"/>
  <c r="C469" i="9"/>
  <c r="C470" i="9"/>
  <c r="C471" i="9"/>
  <c r="C472" i="9"/>
  <c r="C473" i="9"/>
  <c r="C474" i="9"/>
  <c r="C475" i="9"/>
  <c r="C476" i="9"/>
  <c r="C478" i="9"/>
  <c r="C479" i="9"/>
  <c r="C480" i="9"/>
  <c r="C481" i="9"/>
  <c r="C483" i="9"/>
  <c r="C484" i="9"/>
  <c r="C485" i="9"/>
  <c r="C486" i="9"/>
  <c r="C487" i="9"/>
  <c r="C488" i="9"/>
  <c r="C489" i="9"/>
  <c r="C490" i="9"/>
  <c r="C491" i="9"/>
  <c r="C492" i="9"/>
  <c r="C493" i="9"/>
  <c r="C494" i="9"/>
  <c r="C497" i="9"/>
  <c r="C498" i="9"/>
  <c r="C499" i="9"/>
  <c r="C500" i="9"/>
  <c r="C501" i="9"/>
  <c r="C502" i="9"/>
  <c r="C503" i="9"/>
  <c r="C504" i="9"/>
  <c r="C505" i="9"/>
  <c r="C506" i="9"/>
  <c r="C507" i="9"/>
  <c r="C508" i="9"/>
  <c r="C509" i="9"/>
  <c r="C510" i="9"/>
  <c r="C511" i="9"/>
  <c r="C512" i="9"/>
  <c r="C513" i="9"/>
  <c r="C514" i="9"/>
  <c r="C515" i="9"/>
  <c r="C516" i="9"/>
  <c r="C517" i="9"/>
  <c r="C518" i="9"/>
  <c r="C519" i="9"/>
  <c r="C520" i="9"/>
  <c r="C495" i="9"/>
  <c r="C521" i="9"/>
  <c r="C522" i="9"/>
  <c r="C524" i="9"/>
  <c r="C525" i="9"/>
  <c r="C526" i="9"/>
  <c r="C527" i="9"/>
  <c r="C528" i="9"/>
  <c r="C529" i="9"/>
  <c r="C530" i="9"/>
  <c r="C531" i="9"/>
  <c r="C532" i="9"/>
  <c r="C534" i="9"/>
  <c r="C535" i="9"/>
  <c r="C536" i="9"/>
  <c r="C538" i="9"/>
  <c r="C539" i="9"/>
  <c r="C540" i="9"/>
  <c r="C541" i="9"/>
  <c r="C542" i="9"/>
  <c r="C543" i="9"/>
  <c r="C544" i="9"/>
  <c r="C545" i="9"/>
  <c r="C546" i="9"/>
  <c r="C547" i="9"/>
  <c r="C548" i="9"/>
  <c r="C549" i="9"/>
  <c r="C550" i="9"/>
  <c r="C551" i="9"/>
  <c r="C552" i="9"/>
  <c r="C553" i="9"/>
  <c r="C554" i="9"/>
  <c r="C555" i="9"/>
  <c r="C556" i="9"/>
  <c r="C557" i="9"/>
  <c r="C558" i="9"/>
  <c r="C559" i="9"/>
  <c r="C560" i="9"/>
  <c r="C561" i="9"/>
  <c r="C563" i="9"/>
  <c r="C800" i="9"/>
  <c r="C564" i="9"/>
  <c r="C565" i="9"/>
  <c r="C566" i="9"/>
  <c r="C567" i="9"/>
  <c r="C568" i="9"/>
  <c r="C569" i="9"/>
  <c r="C570" i="9"/>
  <c r="C572" i="9"/>
  <c r="C573" i="9"/>
  <c r="C574" i="9"/>
  <c r="C575" i="9"/>
  <c r="C576" i="9"/>
  <c r="C577" i="9"/>
  <c r="C578" i="9"/>
  <c r="C579" i="9"/>
  <c r="C580" i="9"/>
  <c r="C581" i="9"/>
  <c r="C582" i="9"/>
  <c r="C583" i="9"/>
  <c r="C584" i="9"/>
  <c r="C586" i="9"/>
  <c r="C587" i="9"/>
  <c r="C588" i="9"/>
  <c r="C589" i="9"/>
  <c r="C590"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30" i="9"/>
  <c r="C631" i="9"/>
  <c r="C632" i="9"/>
  <c r="C633" i="9"/>
  <c r="C634" i="9"/>
  <c r="C635" i="9"/>
  <c r="C636" i="9"/>
  <c r="C637" i="9"/>
  <c r="C638" i="9"/>
  <c r="C639" i="9"/>
  <c r="C2" i="9"/>
  <c r="C641" i="9"/>
  <c r="C642" i="9"/>
  <c r="C643" i="9"/>
  <c r="C644" i="9"/>
  <c r="C645" i="9"/>
  <c r="C646" i="9"/>
  <c r="C647" i="9"/>
  <c r="C649" i="9"/>
  <c r="C650" i="9"/>
  <c r="C651" i="9"/>
  <c r="C652" i="9"/>
  <c r="C653" i="9"/>
  <c r="C654" i="9"/>
  <c r="C655" i="9"/>
  <c r="C656" i="9"/>
  <c r="C658" i="9"/>
  <c r="C659" i="9"/>
  <c r="C660" i="9"/>
  <c r="C661" i="9"/>
  <c r="C662" i="9"/>
  <c r="C663" i="9"/>
  <c r="C664" i="9"/>
  <c r="C665" i="9"/>
  <c r="C666" i="9"/>
  <c r="C667" i="9"/>
  <c r="C668" i="9"/>
  <c r="C669" i="9"/>
  <c r="C670" i="9"/>
  <c r="C671" i="9"/>
  <c r="C672" i="9"/>
  <c r="C673" i="9"/>
  <c r="C674" i="9"/>
  <c r="C675" i="9"/>
  <c r="C677" i="9"/>
  <c r="C678" i="9"/>
  <c r="C679" i="9"/>
  <c r="C680" i="9"/>
  <c r="C681" i="9"/>
  <c r="C682" i="9"/>
  <c r="C683" i="9"/>
  <c r="C684" i="9"/>
  <c r="C686" i="9"/>
  <c r="C687" i="9"/>
  <c r="C688" i="9"/>
  <c r="C689" i="9"/>
  <c r="C690" i="9"/>
  <c r="C691" i="9"/>
  <c r="C692" i="9"/>
  <c r="C693" i="9"/>
  <c r="C694" i="9"/>
  <c r="C696" i="9"/>
  <c r="C697" i="9"/>
  <c r="C698" i="9"/>
  <c r="C699" i="9"/>
  <c r="C700" i="9"/>
  <c r="C701" i="9"/>
  <c r="C702" i="9"/>
  <c r="C703" i="9"/>
  <c r="C704" i="9"/>
  <c r="C705" i="9"/>
  <c r="C706" i="9"/>
  <c r="C707" i="9"/>
  <c r="C708" i="9"/>
  <c r="C710" i="9"/>
  <c r="C711" i="9"/>
  <c r="C712" i="9"/>
  <c r="C713" i="9"/>
  <c r="C714" i="9"/>
  <c r="C715" i="9"/>
  <c r="C716" i="9"/>
  <c r="C717" i="9"/>
  <c r="C718" i="9"/>
  <c r="C719" i="9"/>
  <c r="C720" i="9"/>
  <c r="C721" i="9"/>
  <c r="C722" i="9"/>
  <c r="C724" i="9"/>
  <c r="C725" i="9"/>
  <c r="C726" i="9"/>
  <c r="C727" i="9"/>
  <c r="C728" i="9"/>
  <c r="C729" i="9"/>
  <c r="C730" i="9"/>
  <c r="C731" i="9"/>
  <c r="C732" i="9"/>
  <c r="C733" i="9"/>
  <c r="C735" i="9"/>
  <c r="C736" i="9"/>
  <c r="C737" i="9"/>
  <c r="C738" i="9"/>
  <c r="C739" i="9"/>
  <c r="C741" i="9"/>
  <c r="C742" i="9"/>
  <c r="C743" i="9"/>
  <c r="C744" i="9"/>
  <c r="C745" i="9"/>
  <c r="C746" i="9"/>
  <c r="C747" i="9"/>
  <c r="C748" i="9"/>
  <c r="C749" i="9"/>
  <c r="C750" i="9"/>
  <c r="C751" i="9"/>
  <c r="C752" i="9"/>
  <c r="C753" i="9"/>
  <c r="C754"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4" i="9"/>
  <c r="C785" i="9"/>
  <c r="C786" i="9"/>
  <c r="C787" i="9"/>
  <c r="C788" i="9"/>
  <c r="C789" i="9"/>
  <c r="C790" i="9"/>
  <c r="C791" i="9"/>
  <c r="C792" i="9"/>
  <c r="C793" i="9"/>
  <c r="C794" i="9"/>
  <c r="C795" i="9"/>
  <c r="C796" i="9"/>
  <c r="C798" i="9"/>
  <c r="C799"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30" i="9"/>
  <c r="C831" i="9"/>
  <c r="C832" i="9"/>
  <c r="C833" i="9"/>
  <c r="C834" i="9"/>
  <c r="C835" i="9"/>
  <c r="C836" i="9"/>
  <c r="C838" i="9"/>
  <c r="C839" i="9"/>
  <c r="C840" i="9"/>
  <c r="C841" i="9"/>
  <c r="C842" i="9"/>
  <c r="C843" i="9"/>
  <c r="C846" i="9"/>
  <c r="C848" i="9"/>
  <c r="C849" i="9"/>
  <c r="C850" i="9"/>
  <c r="C851" i="9"/>
  <c r="C852" i="9"/>
  <c r="C853" i="9"/>
  <c r="C854" i="9"/>
  <c r="C855" i="9"/>
  <c r="C856" i="9"/>
  <c r="C857" i="9"/>
  <c r="C858" i="9"/>
  <c r="C859" i="9"/>
  <c r="C860" i="9"/>
  <c r="C861" i="9"/>
  <c r="C862" i="9"/>
  <c r="C863" i="9"/>
  <c r="C865" i="9"/>
  <c r="C866" i="9"/>
  <c r="C867" i="9"/>
  <c r="C868" i="9"/>
  <c r="C869" i="9"/>
  <c r="C870" i="9"/>
  <c r="C872" i="9"/>
  <c r="C873" i="9"/>
  <c r="C874" i="9"/>
  <c r="C875" i="9"/>
  <c r="C876" i="9"/>
  <c r="C877" i="9"/>
  <c r="C878" i="9"/>
  <c r="C879" i="9"/>
  <c r="C880" i="9"/>
  <c r="C881" i="9"/>
  <c r="C740"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4" i="9"/>
  <c r="C925" i="9"/>
  <c r="C926" i="9"/>
  <c r="C927" i="9"/>
  <c r="C928" i="9"/>
  <c r="C929" i="9"/>
  <c r="C930" i="9"/>
  <c r="C931" i="9"/>
  <c r="C932" i="9"/>
  <c r="C933" i="9"/>
  <c r="C934" i="9"/>
  <c r="C935" i="9"/>
  <c r="C937" i="9"/>
  <c r="C923" i="9"/>
  <c r="C938" i="9"/>
  <c r="C939" i="9"/>
  <c r="C941" i="9"/>
  <c r="C942" i="9"/>
  <c r="C944" i="9"/>
  <c r="C945" i="9"/>
  <c r="C946" i="9"/>
  <c r="C947" i="9"/>
  <c r="C948" i="9"/>
  <c r="C949" i="9"/>
  <c r="C950" i="9"/>
  <c r="C951" i="9"/>
  <c r="C952" i="9"/>
  <c r="C953" i="9"/>
  <c r="C954" i="9"/>
  <c r="C955" i="9"/>
  <c r="C956" i="9"/>
  <c r="C957" i="9"/>
  <c r="C958" i="9"/>
  <c r="C959" i="9"/>
  <c r="C960" i="9"/>
  <c r="C961"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1" i="9"/>
  <c r="C992" i="9"/>
  <c r="C993" i="9"/>
  <c r="C994" i="9"/>
  <c r="C995" i="9"/>
  <c r="C996" i="9"/>
  <c r="C997" i="9"/>
  <c r="C998" i="9"/>
  <c r="C999" i="9"/>
  <c r="C1000" i="9"/>
  <c r="C1001" i="9"/>
  <c r="C1002" i="9"/>
  <c r="C1004" i="9"/>
  <c r="C1005" i="9"/>
  <c r="C1006" i="9"/>
  <c r="C1007" i="9"/>
  <c r="C1008" i="9"/>
  <c r="C1009" i="9"/>
  <c r="C1010" i="9"/>
  <c r="C1011" i="9"/>
  <c r="C1012" i="9"/>
  <c r="C1013" i="9"/>
  <c r="C1014" i="9"/>
  <c r="C1015" i="9"/>
  <c r="C1016" i="9"/>
  <c r="C1017" i="9"/>
  <c r="C1019" i="9"/>
  <c r="C1020" i="9"/>
  <c r="C1021"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571" i="9"/>
  <c r="C591" i="9"/>
  <c r="C52" i="9"/>
  <c r="C1018" i="9"/>
  <c r="C396" i="9"/>
  <c r="C755" i="9"/>
  <c r="C962" i="9"/>
  <c r="C523" i="9"/>
  <c r="C585" i="9"/>
  <c r="C940" i="9"/>
  <c r="C533" i="9"/>
  <c r="C288" i="9"/>
  <c r="C629" i="9"/>
  <c r="C936" i="9"/>
  <c r="C1003" i="9"/>
  <c r="C289" i="9"/>
  <c r="C330" i="9"/>
  <c r="C648" i="9"/>
  <c r="C685" i="9"/>
  <c r="C797" i="9"/>
  <c r="C85" i="9"/>
  <c r="C290" i="9"/>
  <c r="C847" i="9"/>
  <c r="C354" i="9"/>
  <c r="C390" i="9"/>
  <c r="C871" i="9"/>
  <c r="C105" i="9"/>
  <c r="C122" i="9"/>
  <c r="C335"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3" i="9"/>
  <c r="B54" i="9"/>
  <c r="B57" i="9"/>
  <c r="B58" i="9"/>
  <c r="B59" i="9"/>
  <c r="B60" i="9"/>
  <c r="B61" i="9"/>
  <c r="B62" i="9"/>
  <c r="B63" i="9"/>
  <c r="B64" i="9"/>
  <c r="B65" i="9"/>
  <c r="B66" i="9"/>
  <c r="B67" i="9"/>
  <c r="B68" i="9"/>
  <c r="B69" i="9"/>
  <c r="B70" i="9"/>
  <c r="B71" i="9"/>
  <c r="B72" i="9"/>
  <c r="B73" i="9"/>
  <c r="B74" i="9"/>
  <c r="B75" i="9"/>
  <c r="B77" i="9"/>
  <c r="B78" i="9"/>
  <c r="B79" i="9"/>
  <c r="B80" i="9"/>
  <c r="B81" i="9"/>
  <c r="B82" i="9"/>
  <c r="B83" i="9"/>
  <c r="B84" i="9"/>
  <c r="B89" i="9"/>
  <c r="B86" i="9"/>
  <c r="B87" i="9"/>
  <c r="B88" i="9"/>
  <c r="B90" i="9"/>
  <c r="B91" i="9"/>
  <c r="B92" i="9"/>
  <c r="B93" i="9"/>
  <c r="B94" i="9"/>
  <c r="B95" i="9"/>
  <c r="B96" i="9"/>
  <c r="B97" i="9"/>
  <c r="B99" i="9"/>
  <c r="B101" i="9"/>
  <c r="B102" i="9"/>
  <c r="B103" i="9"/>
  <c r="B104" i="9"/>
  <c r="B106" i="9"/>
  <c r="B107" i="9"/>
  <c r="B108" i="9"/>
  <c r="B109" i="9"/>
  <c r="B110" i="9"/>
  <c r="B111" i="9"/>
  <c r="B112" i="9"/>
  <c r="B114" i="9"/>
  <c r="B115" i="9"/>
  <c r="B116" i="9"/>
  <c r="B117" i="9"/>
  <c r="B118" i="9"/>
  <c r="B119" i="9"/>
  <c r="B120" i="9"/>
  <c r="B121"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3" i="9"/>
  <c r="B254" i="9"/>
  <c r="B255" i="9"/>
  <c r="B256" i="9"/>
  <c r="B257" i="9"/>
  <c r="B258" i="9"/>
  <c r="B259" i="9"/>
  <c r="B260" i="9"/>
  <c r="B261" i="9"/>
  <c r="B262" i="9"/>
  <c r="B263" i="9"/>
  <c r="B265" i="9"/>
  <c r="B266" i="9"/>
  <c r="B267" i="9"/>
  <c r="B268" i="9"/>
  <c r="B269" i="9"/>
  <c r="B270" i="9"/>
  <c r="B271" i="9"/>
  <c r="B272" i="9"/>
  <c r="B273" i="9"/>
  <c r="B274" i="9"/>
  <c r="B275" i="9"/>
  <c r="B276" i="9"/>
  <c r="B277" i="9"/>
  <c r="B278" i="9"/>
  <c r="B279" i="9"/>
  <c r="B280" i="9"/>
  <c r="B284" i="9"/>
  <c r="B285" i="9"/>
  <c r="B286" i="9"/>
  <c r="B287" i="9"/>
  <c r="B291" i="9"/>
  <c r="B293" i="9"/>
  <c r="B294" i="9"/>
  <c r="B295" i="9"/>
  <c r="B296" i="9"/>
  <c r="B297" i="9"/>
  <c r="B298" i="9"/>
  <c r="B299" i="9"/>
  <c r="B300" i="9"/>
  <c r="B301" i="9"/>
  <c r="B302" i="9"/>
  <c r="B303" i="9"/>
  <c r="B304" i="9"/>
  <c r="B306" i="9"/>
  <c r="B307" i="9"/>
  <c r="B308" i="9"/>
  <c r="B309" i="9"/>
  <c r="B310" i="9"/>
  <c r="B311" i="9"/>
  <c r="B312" i="9"/>
  <c r="B313" i="9"/>
  <c r="B314" i="9"/>
  <c r="B315" i="9"/>
  <c r="B316" i="9"/>
  <c r="B317" i="9"/>
  <c r="B318" i="9"/>
  <c r="B320" i="9"/>
  <c r="B321" i="9"/>
  <c r="B322" i="9"/>
  <c r="B323" i="9"/>
  <c r="B324" i="9"/>
  <c r="B325" i="9"/>
  <c r="B326" i="9"/>
  <c r="B327" i="9"/>
  <c r="B328" i="9"/>
  <c r="B331" i="9"/>
  <c r="B332" i="9"/>
  <c r="B333" i="9"/>
  <c r="B334" i="9"/>
  <c r="B336" i="9"/>
  <c r="B337" i="9"/>
  <c r="B338" i="9"/>
  <c r="B339" i="9"/>
  <c r="B340" i="9"/>
  <c r="B341" i="9"/>
  <c r="B342" i="9"/>
  <c r="B343" i="9"/>
  <c r="B344" i="9"/>
  <c r="B346" i="9"/>
  <c r="B347" i="9"/>
  <c r="B348" i="9"/>
  <c r="B349" i="9"/>
  <c r="B352" i="9"/>
  <c r="B353" i="9"/>
  <c r="B355" i="9"/>
  <c r="B356" i="9"/>
  <c r="B357" i="9"/>
  <c r="B358" i="9"/>
  <c r="B359" i="9"/>
  <c r="B360" i="9"/>
  <c r="B363" i="9"/>
  <c r="B364" i="9"/>
  <c r="B365" i="9"/>
  <c r="B366" i="9"/>
  <c r="B367" i="9"/>
  <c r="B368" i="9"/>
  <c r="B369" i="9"/>
  <c r="B370" i="9"/>
  <c r="B371" i="9"/>
  <c r="B372" i="9"/>
  <c r="B373" i="9"/>
  <c r="B374" i="9"/>
  <c r="B375" i="9"/>
  <c r="B376" i="9"/>
  <c r="B426" i="9"/>
  <c r="B377" i="9"/>
  <c r="B378" i="9"/>
  <c r="B379" i="9"/>
  <c r="B381" i="9"/>
  <c r="B382" i="9"/>
  <c r="B383" i="9"/>
  <c r="B384" i="9"/>
  <c r="B385" i="9"/>
  <c r="B386" i="9"/>
  <c r="B387" i="9"/>
  <c r="B388" i="9"/>
  <c r="B389" i="9"/>
  <c r="B391" i="9"/>
  <c r="B392" i="9"/>
  <c r="B393" i="9"/>
  <c r="B394" i="9"/>
  <c r="B395" i="9"/>
  <c r="B397" i="9"/>
  <c r="B398" i="9"/>
  <c r="B399" i="9"/>
  <c r="B400" i="9"/>
  <c r="B401" i="9"/>
  <c r="B402" i="9"/>
  <c r="B403" i="9"/>
  <c r="B404" i="9"/>
  <c r="B405" i="9"/>
  <c r="B406" i="9"/>
  <c r="B407" i="9"/>
  <c r="B408" i="9"/>
  <c r="B409" i="9"/>
  <c r="B413" i="9"/>
  <c r="B414" i="9"/>
  <c r="B410" i="9"/>
  <c r="B411" i="9"/>
  <c r="B412" i="9"/>
  <c r="B415" i="9"/>
  <c r="B416" i="9"/>
  <c r="B417" i="9"/>
  <c r="B418" i="9"/>
  <c r="B419" i="9"/>
  <c r="B420" i="9"/>
  <c r="B423" i="9"/>
  <c r="B424" i="9"/>
  <c r="B425" i="9"/>
  <c r="B427" i="9"/>
  <c r="B429" i="9"/>
  <c r="B430" i="9"/>
  <c r="B431" i="9"/>
  <c r="B432" i="9"/>
  <c r="B433" i="9"/>
  <c r="B434"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6" i="9"/>
  <c r="B467" i="9"/>
  <c r="B468" i="9"/>
  <c r="B469" i="9"/>
  <c r="B470" i="9"/>
  <c r="B471" i="9"/>
  <c r="B472" i="9"/>
  <c r="B473" i="9"/>
  <c r="B474" i="9"/>
  <c r="B475" i="9"/>
  <c r="B476" i="9"/>
  <c r="B478" i="9"/>
  <c r="B479" i="9"/>
  <c r="B480" i="9"/>
  <c r="B481" i="9"/>
  <c r="B483" i="9"/>
  <c r="B484" i="9"/>
  <c r="B485" i="9"/>
  <c r="B486" i="9"/>
  <c r="B487" i="9"/>
  <c r="B488" i="9"/>
  <c r="B489" i="9"/>
  <c r="B490" i="9"/>
  <c r="B491" i="9"/>
  <c r="B492" i="9"/>
  <c r="B493" i="9"/>
  <c r="B494"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4" i="9"/>
  <c r="B525" i="9"/>
  <c r="B526" i="9"/>
  <c r="B527" i="9"/>
  <c r="B528" i="9"/>
  <c r="B529" i="9"/>
  <c r="B530" i="9"/>
  <c r="B531" i="9"/>
  <c r="B532" i="9"/>
  <c r="B534" i="9"/>
  <c r="B535" i="9"/>
  <c r="B536" i="9"/>
  <c r="B538" i="9"/>
  <c r="B539" i="9"/>
  <c r="B540" i="9"/>
  <c r="B541" i="9"/>
  <c r="B542" i="9"/>
  <c r="B543" i="9"/>
  <c r="B544" i="9"/>
  <c r="B545" i="9"/>
  <c r="B546" i="9"/>
  <c r="B547" i="9"/>
  <c r="B548" i="9"/>
  <c r="B549" i="9"/>
  <c r="B550" i="9"/>
  <c r="B551" i="9"/>
  <c r="B552" i="9"/>
  <c r="B553" i="9"/>
  <c r="B554" i="9"/>
  <c r="B555" i="9"/>
  <c r="B556" i="9"/>
  <c r="B557" i="9"/>
  <c r="B558" i="9"/>
  <c r="B559" i="9"/>
  <c r="B560" i="9"/>
  <c r="B561" i="9"/>
  <c r="B563" i="9"/>
  <c r="B800" i="9"/>
  <c r="B564" i="9"/>
  <c r="B565" i="9"/>
  <c r="B566" i="9"/>
  <c r="B567" i="9"/>
  <c r="B568" i="9"/>
  <c r="B569" i="9"/>
  <c r="B570" i="9"/>
  <c r="B572" i="9"/>
  <c r="B573" i="9"/>
  <c r="B574" i="9"/>
  <c r="B575" i="9"/>
  <c r="B576" i="9"/>
  <c r="B577" i="9"/>
  <c r="B578" i="9"/>
  <c r="B579" i="9"/>
  <c r="B580" i="9"/>
  <c r="B581" i="9"/>
  <c r="B582" i="9"/>
  <c r="B583" i="9"/>
  <c r="B584" i="9"/>
  <c r="B586" i="9"/>
  <c r="B587" i="9"/>
  <c r="B588" i="9"/>
  <c r="B589" i="9"/>
  <c r="B590"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30" i="9"/>
  <c r="B631" i="9"/>
  <c r="B632" i="9"/>
  <c r="B633" i="9"/>
  <c r="B634" i="9"/>
  <c r="B635" i="9"/>
  <c r="B636" i="9"/>
  <c r="B637" i="9"/>
  <c r="B638" i="9"/>
  <c r="B639" i="9"/>
  <c r="B2" i="9"/>
  <c r="B641" i="9"/>
  <c r="B642" i="9"/>
  <c r="B643" i="9"/>
  <c r="B644" i="9"/>
  <c r="B645" i="9"/>
  <c r="B646" i="9"/>
  <c r="B647" i="9"/>
  <c r="B649" i="9"/>
  <c r="B650" i="9"/>
  <c r="B651" i="9"/>
  <c r="B652" i="9"/>
  <c r="B653" i="9"/>
  <c r="B654" i="9"/>
  <c r="B655" i="9"/>
  <c r="B656" i="9"/>
  <c r="B658" i="9"/>
  <c r="B659" i="9"/>
  <c r="B660" i="9"/>
  <c r="B661" i="9"/>
  <c r="B662" i="9"/>
  <c r="B663" i="9"/>
  <c r="B664" i="9"/>
  <c r="B665" i="9"/>
  <c r="B666" i="9"/>
  <c r="B667" i="9"/>
  <c r="B668" i="9"/>
  <c r="B669" i="9"/>
  <c r="B670" i="9"/>
  <c r="B671" i="9"/>
  <c r="B672" i="9"/>
  <c r="B673" i="9"/>
  <c r="B674" i="9"/>
  <c r="B675" i="9"/>
  <c r="B677" i="9"/>
  <c r="B678" i="9"/>
  <c r="B679" i="9"/>
  <c r="B680" i="9"/>
  <c r="B681" i="9"/>
  <c r="B682" i="9"/>
  <c r="B683" i="9"/>
  <c r="B684" i="9"/>
  <c r="B686" i="9"/>
  <c r="B687" i="9"/>
  <c r="B688" i="9"/>
  <c r="B689" i="9"/>
  <c r="B690" i="9"/>
  <c r="B691" i="9"/>
  <c r="B692" i="9"/>
  <c r="B693" i="9"/>
  <c r="B694" i="9"/>
  <c r="B696" i="9"/>
  <c r="B697" i="9"/>
  <c r="B698" i="9"/>
  <c r="B699" i="9"/>
  <c r="B700" i="9"/>
  <c r="B701" i="9"/>
  <c r="B702" i="9"/>
  <c r="B703" i="9"/>
  <c r="B704" i="9"/>
  <c r="B705" i="9"/>
  <c r="B706" i="9"/>
  <c r="B707" i="9"/>
  <c r="B708" i="9"/>
  <c r="B710" i="9"/>
  <c r="B711" i="9"/>
  <c r="B712" i="9"/>
  <c r="B713" i="9"/>
  <c r="B714" i="9"/>
  <c r="B715" i="9"/>
  <c r="B716" i="9"/>
  <c r="B717" i="9"/>
  <c r="B718" i="9"/>
  <c r="B719" i="9"/>
  <c r="B720" i="9"/>
  <c r="B721" i="9"/>
  <c r="B722" i="9"/>
  <c r="B724" i="9"/>
  <c r="B725" i="9"/>
  <c r="B726" i="9"/>
  <c r="B727" i="9"/>
  <c r="B728" i="9"/>
  <c r="B729" i="9"/>
  <c r="B730" i="9"/>
  <c r="B731" i="9"/>
  <c r="B732" i="9"/>
  <c r="B733" i="9"/>
  <c r="B735" i="9"/>
  <c r="B736" i="9"/>
  <c r="B737" i="9"/>
  <c r="B738" i="9"/>
  <c r="B739" i="9"/>
  <c r="B741" i="9"/>
  <c r="B742" i="9"/>
  <c r="B743" i="9"/>
  <c r="B744" i="9"/>
  <c r="B745" i="9"/>
  <c r="B746" i="9"/>
  <c r="B747" i="9"/>
  <c r="B748" i="9"/>
  <c r="B749" i="9"/>
  <c r="B750" i="9"/>
  <c r="B751" i="9"/>
  <c r="B752" i="9"/>
  <c r="B753" i="9"/>
  <c r="B754"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4" i="9"/>
  <c r="B785" i="9"/>
  <c r="B786" i="9"/>
  <c r="B787" i="9"/>
  <c r="B788" i="9"/>
  <c r="B789" i="9"/>
  <c r="B790" i="9"/>
  <c r="B791" i="9"/>
  <c r="B792" i="9"/>
  <c r="B793" i="9"/>
  <c r="B794" i="9"/>
  <c r="B795" i="9"/>
  <c r="B796" i="9"/>
  <c r="B798" i="9"/>
  <c r="B799"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30" i="9"/>
  <c r="B831" i="9"/>
  <c r="B832" i="9"/>
  <c r="B833" i="9"/>
  <c r="B834" i="9"/>
  <c r="B835" i="9"/>
  <c r="B836" i="9"/>
  <c r="B838" i="9"/>
  <c r="B839" i="9"/>
  <c r="B840" i="9"/>
  <c r="B841" i="9"/>
  <c r="B842" i="9"/>
  <c r="B843" i="9"/>
  <c r="B846" i="9"/>
  <c r="B848" i="9"/>
  <c r="B849" i="9"/>
  <c r="B850" i="9"/>
  <c r="B851" i="9"/>
  <c r="B852" i="9"/>
  <c r="B853" i="9"/>
  <c r="B854" i="9"/>
  <c r="B855" i="9"/>
  <c r="B856" i="9"/>
  <c r="B857" i="9"/>
  <c r="B858" i="9"/>
  <c r="B859" i="9"/>
  <c r="B860" i="9"/>
  <c r="B861" i="9"/>
  <c r="B862" i="9"/>
  <c r="B863" i="9"/>
  <c r="B865" i="9"/>
  <c r="B866" i="9"/>
  <c r="B867" i="9"/>
  <c r="B868" i="9"/>
  <c r="B869" i="9"/>
  <c r="B870"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4" i="9"/>
  <c r="B925" i="9"/>
  <c r="B926" i="9"/>
  <c r="B927" i="9"/>
  <c r="B928" i="9"/>
  <c r="B929" i="9"/>
  <c r="B930" i="9"/>
  <c r="B931" i="9"/>
  <c r="B932" i="9"/>
  <c r="B933" i="9"/>
  <c r="B934" i="9"/>
  <c r="B935" i="9"/>
  <c r="B937" i="9"/>
  <c r="B923" i="9"/>
  <c r="B938" i="9"/>
  <c r="B939" i="9"/>
  <c r="B941" i="9"/>
  <c r="B942" i="9"/>
  <c r="B944" i="9"/>
  <c r="B945" i="9"/>
  <c r="B946" i="9"/>
  <c r="B947" i="9"/>
  <c r="B948" i="9"/>
  <c r="B949" i="9"/>
  <c r="B950" i="9"/>
  <c r="B951" i="9"/>
  <c r="B952" i="9"/>
  <c r="B953" i="9"/>
  <c r="B954" i="9"/>
  <c r="B955" i="9"/>
  <c r="B956" i="9"/>
  <c r="B957" i="9"/>
  <c r="B958" i="9"/>
  <c r="B959" i="9"/>
  <c r="B960" i="9"/>
  <c r="B961"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1" i="9"/>
  <c r="B992" i="9"/>
  <c r="B993" i="9"/>
  <c r="B994" i="9"/>
  <c r="B995" i="9"/>
  <c r="B996" i="9"/>
  <c r="B997" i="9"/>
  <c r="B998" i="9"/>
  <c r="B999" i="9"/>
  <c r="B1000" i="9"/>
  <c r="B1001" i="9"/>
  <c r="B1002" i="9"/>
  <c r="B1004" i="9"/>
  <c r="B1005" i="9"/>
  <c r="B1006" i="9"/>
  <c r="B1007" i="9"/>
  <c r="B1008" i="9"/>
  <c r="B1009" i="9"/>
  <c r="B1010" i="9"/>
  <c r="B1011" i="9"/>
  <c r="B1012" i="9"/>
  <c r="B1013" i="9"/>
  <c r="B1014" i="9"/>
  <c r="B1015" i="9"/>
  <c r="B1016" i="9"/>
  <c r="B1017" i="9"/>
  <c r="B1019" i="9"/>
  <c r="B1020" i="9"/>
  <c r="B1021"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571" i="9"/>
  <c r="B591" i="9"/>
  <c r="B52" i="9"/>
  <c r="B1018" i="9"/>
  <c r="B396" i="9"/>
  <c r="B755" i="9"/>
  <c r="B962" i="9"/>
  <c r="B523" i="9"/>
  <c r="B585" i="9"/>
  <c r="B940" i="9"/>
  <c r="B533" i="9"/>
  <c r="B288" i="9"/>
  <c r="B629" i="9"/>
  <c r="B936" i="9"/>
  <c r="B1003" i="9"/>
  <c r="B289" i="9"/>
  <c r="B330" i="9"/>
  <c r="B648" i="9"/>
  <c r="B685" i="9"/>
  <c r="B797" i="9"/>
  <c r="B85" i="9"/>
  <c r="B290" i="9"/>
  <c r="B847" i="9"/>
  <c r="B354" i="9"/>
  <c r="B390" i="9"/>
  <c r="B871" i="9"/>
  <c r="B105" i="9"/>
  <c r="B122" i="9"/>
  <c r="B335" i="9"/>
  <c r="G305" i="9" l="1"/>
  <c r="H305" i="9"/>
  <c r="G435" i="9"/>
  <c r="G362" i="9"/>
  <c r="H362" i="9"/>
  <c r="H435" i="9"/>
  <c r="G335" i="9" l="1"/>
  <c r="H335" i="9"/>
  <c r="G122" i="9"/>
  <c r="H122" i="9"/>
  <c r="G105" i="9"/>
  <c r="H105" i="9"/>
  <c r="G871" i="9"/>
  <c r="H871" i="9"/>
  <c r="G390" i="9"/>
  <c r="H390" i="9"/>
  <c r="G354" i="9"/>
  <c r="H354" i="9"/>
  <c r="G847" i="9"/>
  <c r="H847" i="9"/>
  <c r="G290" i="9"/>
  <c r="H290" i="9"/>
  <c r="G85" i="9"/>
  <c r="H85" i="9"/>
  <c r="G797" i="9"/>
  <c r="H797" i="9"/>
  <c r="G685" i="9"/>
  <c r="H685" i="9"/>
  <c r="G648" i="9"/>
  <c r="H648" i="9"/>
  <c r="G330" i="9"/>
  <c r="H330" i="9"/>
  <c r="G289" i="9"/>
  <c r="H289" i="9"/>
  <c r="G1003" i="9"/>
  <c r="H1003" i="9"/>
  <c r="G936" i="9"/>
  <c r="H936" i="9"/>
  <c r="G629" i="9"/>
  <c r="H629" i="9"/>
  <c r="G288" i="9"/>
  <c r="H288" i="9"/>
  <c r="G533" i="9"/>
  <c r="H533" i="9"/>
  <c r="G940" i="9"/>
  <c r="H940" i="9"/>
  <c r="G585" i="9"/>
  <c r="H585" i="9"/>
  <c r="G523" i="9"/>
  <c r="H523" i="9"/>
  <c r="G962" i="9"/>
  <c r="H962" i="9"/>
  <c r="G755" i="9"/>
  <c r="H755" i="9"/>
  <c r="G396" i="9"/>
  <c r="H396" i="9"/>
  <c r="G1018" i="9"/>
  <c r="H1018" i="9"/>
  <c r="G52" i="9"/>
  <c r="H52" i="9"/>
  <c r="G591" i="9"/>
  <c r="H591" i="9"/>
  <c r="G571" i="9"/>
  <c r="H571" i="9"/>
  <c r="G203" i="9"/>
  <c r="H203" i="9"/>
  <c r="G86" i="9" l="1"/>
  <c r="H86" i="9"/>
  <c r="B11" i="1" l="1"/>
  <c r="B12" i="1"/>
  <c r="B13" i="1"/>
  <c r="B14" i="1"/>
  <c r="B15" i="1"/>
  <c r="B10" i="1"/>
  <c r="G91" i="9"/>
  <c r="H91" i="9"/>
  <c r="C40" i="1" l="1"/>
  <c r="H411" i="9"/>
  <c r="G927" i="9" l="1"/>
  <c r="H927" i="9"/>
  <c r="H412" i="9" l="1"/>
  <c r="G20" i="1" l="1"/>
  <c r="G21" i="1"/>
  <c r="G22" i="1"/>
  <c r="G23" i="1"/>
  <c r="G24" i="1"/>
  <c r="G25" i="1"/>
  <c r="G26" i="1"/>
  <c r="G27" i="1"/>
  <c r="G28" i="1"/>
  <c r="G29" i="1"/>
  <c r="G30" i="1"/>
  <c r="G31" i="1"/>
  <c r="G32" i="1"/>
  <c r="G33" i="1"/>
  <c r="G34" i="1"/>
  <c r="G35" i="1"/>
  <c r="G36" i="1"/>
  <c r="G37" i="1"/>
  <c r="G18" i="1"/>
  <c r="J20" i="1" l="1"/>
  <c r="J21" i="1"/>
  <c r="B7" i="1" l="1"/>
  <c r="F7" i="1"/>
  <c r="F6" i="1" l="1"/>
  <c r="G5" i="9"/>
  <c r="H914"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3" i="9"/>
  <c r="H54" i="9"/>
  <c r="H57" i="9"/>
  <c r="H58" i="9"/>
  <c r="H59" i="9"/>
  <c r="H60" i="9"/>
  <c r="H61" i="9"/>
  <c r="H62" i="9"/>
  <c r="H63" i="9"/>
  <c r="H64" i="9"/>
  <c r="H65" i="9"/>
  <c r="H66" i="9"/>
  <c r="H67" i="9"/>
  <c r="H68" i="9"/>
  <c r="H69" i="9"/>
  <c r="H70" i="9"/>
  <c r="H71" i="9"/>
  <c r="H72" i="9"/>
  <c r="H73" i="9"/>
  <c r="H74" i="9"/>
  <c r="H75" i="9"/>
  <c r="H77" i="9"/>
  <c r="H78" i="9"/>
  <c r="H79" i="9"/>
  <c r="H80" i="9"/>
  <c r="H81" i="9"/>
  <c r="H82" i="9"/>
  <c r="H83" i="9"/>
  <c r="H84" i="9"/>
  <c r="H89" i="9"/>
  <c r="H87" i="9"/>
  <c r="H88" i="9"/>
  <c r="H90" i="9"/>
  <c r="H92" i="9"/>
  <c r="H93" i="9"/>
  <c r="H94" i="9"/>
  <c r="H95" i="9"/>
  <c r="H96" i="9"/>
  <c r="H97" i="9"/>
  <c r="H99" i="9"/>
  <c r="H101" i="9"/>
  <c r="H102" i="9"/>
  <c r="H103" i="9"/>
  <c r="H104" i="9"/>
  <c r="H106" i="9"/>
  <c r="H107" i="9"/>
  <c r="H108" i="9"/>
  <c r="H109" i="9"/>
  <c r="H110" i="9"/>
  <c r="H111" i="9"/>
  <c r="H112" i="9"/>
  <c r="H114" i="9"/>
  <c r="H115" i="9"/>
  <c r="H116" i="9"/>
  <c r="H117" i="9"/>
  <c r="H118" i="9"/>
  <c r="H119" i="9"/>
  <c r="H120" i="9"/>
  <c r="H121"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3" i="9"/>
  <c r="H254" i="9"/>
  <c r="H255" i="9"/>
  <c r="H256" i="9"/>
  <c r="H257" i="9"/>
  <c r="H258" i="9"/>
  <c r="H259" i="9"/>
  <c r="H260" i="9"/>
  <c r="H261" i="9"/>
  <c r="H262" i="9"/>
  <c r="H263" i="9"/>
  <c r="H265" i="9"/>
  <c r="H266" i="9"/>
  <c r="H267" i="9"/>
  <c r="H268" i="9"/>
  <c r="H269" i="9"/>
  <c r="H270" i="9"/>
  <c r="H271" i="9"/>
  <c r="H272" i="9"/>
  <c r="H273" i="9"/>
  <c r="H274" i="9"/>
  <c r="H275" i="9"/>
  <c r="H276" i="9"/>
  <c r="H277" i="9"/>
  <c r="H278" i="9"/>
  <c r="H279" i="9"/>
  <c r="H280" i="9"/>
  <c r="H284" i="9"/>
  <c r="H285" i="9"/>
  <c r="H286" i="9"/>
  <c r="H287" i="9"/>
  <c r="H291" i="9"/>
  <c r="H293" i="9"/>
  <c r="H294" i="9"/>
  <c r="H295" i="9"/>
  <c r="H296" i="9"/>
  <c r="H297" i="9"/>
  <c r="H298" i="9"/>
  <c r="H299" i="9"/>
  <c r="H300" i="9"/>
  <c r="H301" i="9"/>
  <c r="H302" i="9"/>
  <c r="H303" i="9"/>
  <c r="H304" i="9"/>
  <c r="H306" i="9"/>
  <c r="H307" i="9"/>
  <c r="H308" i="9"/>
  <c r="H309" i="9"/>
  <c r="H310" i="9"/>
  <c r="H311" i="9"/>
  <c r="H312" i="9"/>
  <c r="H313" i="9"/>
  <c r="H314" i="9"/>
  <c r="H315" i="9"/>
  <c r="H316" i="9"/>
  <c r="H317" i="9"/>
  <c r="H318" i="9"/>
  <c r="H320" i="9"/>
  <c r="H321" i="9"/>
  <c r="H322" i="9"/>
  <c r="H323" i="9"/>
  <c r="H324" i="9"/>
  <c r="H325" i="9"/>
  <c r="H326" i="9"/>
  <c r="H327" i="9"/>
  <c r="H328" i="9"/>
  <c r="H331" i="9"/>
  <c r="H332" i="9"/>
  <c r="H333" i="9"/>
  <c r="H334" i="9"/>
  <c r="H336" i="9"/>
  <c r="H337" i="9"/>
  <c r="H338" i="9"/>
  <c r="H339" i="9"/>
  <c r="H340" i="9"/>
  <c r="H341" i="9"/>
  <c r="H342" i="9"/>
  <c r="H343" i="9"/>
  <c r="H344" i="9"/>
  <c r="H346" i="9"/>
  <c r="H347" i="9"/>
  <c r="H348" i="9"/>
  <c r="H349" i="9"/>
  <c r="H352" i="9"/>
  <c r="H353" i="9"/>
  <c r="H355" i="9"/>
  <c r="H356" i="9"/>
  <c r="H357" i="9"/>
  <c r="H358" i="9"/>
  <c r="H359" i="9"/>
  <c r="H360" i="9"/>
  <c r="H363" i="9"/>
  <c r="H364" i="9"/>
  <c r="H365" i="9"/>
  <c r="H366" i="9"/>
  <c r="H367" i="9"/>
  <c r="H368" i="9"/>
  <c r="H369" i="9"/>
  <c r="H370" i="9"/>
  <c r="H371" i="9"/>
  <c r="H372" i="9"/>
  <c r="H373" i="9"/>
  <c r="H374" i="9"/>
  <c r="H375" i="9"/>
  <c r="H376" i="9"/>
  <c r="H426" i="9"/>
  <c r="H377" i="9"/>
  <c r="H378" i="9"/>
  <c r="H379" i="9"/>
  <c r="H381" i="9"/>
  <c r="H382" i="9"/>
  <c r="H383" i="9"/>
  <c r="H384" i="9"/>
  <c r="H385" i="9"/>
  <c r="H386" i="9"/>
  <c r="H387" i="9"/>
  <c r="H388" i="9"/>
  <c r="H389" i="9"/>
  <c r="H391" i="9"/>
  <c r="H392" i="9"/>
  <c r="H393" i="9"/>
  <c r="H394" i="9"/>
  <c r="H395" i="9"/>
  <c r="H397" i="9"/>
  <c r="H398" i="9"/>
  <c r="H399" i="9"/>
  <c r="H400" i="9"/>
  <c r="H401" i="9"/>
  <c r="H402" i="9"/>
  <c r="H403" i="9"/>
  <c r="H404" i="9"/>
  <c r="H405" i="9"/>
  <c r="H406" i="9"/>
  <c r="H407" i="9"/>
  <c r="H408" i="9"/>
  <c r="H409" i="9"/>
  <c r="H413" i="9"/>
  <c r="H414" i="9"/>
  <c r="H410" i="9"/>
  <c r="H415" i="9"/>
  <c r="H416" i="9"/>
  <c r="H417" i="9"/>
  <c r="H418" i="9"/>
  <c r="H419" i="9"/>
  <c r="H420" i="9"/>
  <c r="H423" i="9"/>
  <c r="H424" i="9"/>
  <c r="H425" i="9"/>
  <c r="H427" i="9"/>
  <c r="H429" i="9"/>
  <c r="H430" i="9"/>
  <c r="H431" i="9"/>
  <c r="H432" i="9"/>
  <c r="H433" i="9"/>
  <c r="H434"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6" i="9"/>
  <c r="H467" i="9"/>
  <c r="H468" i="9"/>
  <c r="H469" i="9"/>
  <c r="H470" i="9"/>
  <c r="H471" i="9"/>
  <c r="H472" i="9"/>
  <c r="H473" i="9"/>
  <c r="H474" i="9"/>
  <c r="H475" i="9"/>
  <c r="H476" i="9"/>
  <c r="H478" i="9"/>
  <c r="H479" i="9"/>
  <c r="H480" i="9"/>
  <c r="H481" i="9"/>
  <c r="H483" i="9"/>
  <c r="H484" i="9"/>
  <c r="H485" i="9"/>
  <c r="H486" i="9"/>
  <c r="H487" i="9"/>
  <c r="H488" i="9"/>
  <c r="H489" i="9"/>
  <c r="H490" i="9"/>
  <c r="H491" i="9"/>
  <c r="H492" i="9"/>
  <c r="H493" i="9"/>
  <c r="H494" i="9"/>
  <c r="H497" i="9"/>
  <c r="H498" i="9"/>
  <c r="H499" i="9"/>
  <c r="H500" i="9"/>
  <c r="H501" i="9"/>
  <c r="H502" i="9"/>
  <c r="H503" i="9"/>
  <c r="H504" i="9"/>
  <c r="H505" i="9"/>
  <c r="H506" i="9"/>
  <c r="H507" i="9"/>
  <c r="H508" i="9"/>
  <c r="H509" i="9"/>
  <c r="H510" i="9"/>
  <c r="H511" i="9"/>
  <c r="H512" i="9"/>
  <c r="H513" i="9"/>
  <c r="H514" i="9"/>
  <c r="H515" i="9"/>
  <c r="H516" i="9"/>
  <c r="H517" i="9"/>
  <c r="H518" i="9"/>
  <c r="H519" i="9"/>
  <c r="H520" i="9"/>
  <c r="H495" i="9"/>
  <c r="H521" i="9"/>
  <c r="H522" i="9"/>
  <c r="H524" i="9"/>
  <c r="H525" i="9"/>
  <c r="H526" i="9"/>
  <c r="H527" i="9"/>
  <c r="H528" i="9"/>
  <c r="H529" i="9"/>
  <c r="H530" i="9"/>
  <c r="H531" i="9"/>
  <c r="H532" i="9"/>
  <c r="H534" i="9"/>
  <c r="H535" i="9"/>
  <c r="H536" i="9"/>
  <c r="H538" i="9"/>
  <c r="H539" i="9"/>
  <c r="H540" i="9"/>
  <c r="H541" i="9"/>
  <c r="H542" i="9"/>
  <c r="H543" i="9"/>
  <c r="H544" i="9"/>
  <c r="H545" i="9"/>
  <c r="H546" i="9"/>
  <c r="H547" i="9"/>
  <c r="H548" i="9"/>
  <c r="H549" i="9"/>
  <c r="H550" i="9"/>
  <c r="H551" i="9"/>
  <c r="H552" i="9"/>
  <c r="H553" i="9"/>
  <c r="H554" i="9"/>
  <c r="H555" i="9"/>
  <c r="H556" i="9"/>
  <c r="H557" i="9"/>
  <c r="H558" i="9"/>
  <c r="H559" i="9"/>
  <c r="H560" i="9"/>
  <c r="H561" i="9"/>
  <c r="H563" i="9"/>
  <c r="H800" i="9"/>
  <c r="H564" i="9"/>
  <c r="H565" i="9"/>
  <c r="H566" i="9"/>
  <c r="H567" i="9"/>
  <c r="H568" i="9"/>
  <c r="H569" i="9"/>
  <c r="H570" i="9"/>
  <c r="H572" i="9"/>
  <c r="H573" i="9"/>
  <c r="H574" i="9"/>
  <c r="H575" i="9"/>
  <c r="H576" i="9"/>
  <c r="H577" i="9"/>
  <c r="H578" i="9"/>
  <c r="H579" i="9"/>
  <c r="H580" i="9"/>
  <c r="H581" i="9"/>
  <c r="H582" i="9"/>
  <c r="H583" i="9"/>
  <c r="H584" i="9"/>
  <c r="H586" i="9"/>
  <c r="H587" i="9"/>
  <c r="H588" i="9"/>
  <c r="H589" i="9"/>
  <c r="H590"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30" i="9"/>
  <c r="H631" i="9"/>
  <c r="H632" i="9"/>
  <c r="H633" i="9"/>
  <c r="H634" i="9"/>
  <c r="H635" i="9"/>
  <c r="H636" i="9"/>
  <c r="H637" i="9"/>
  <c r="H638" i="9"/>
  <c r="H639" i="9"/>
  <c r="H2" i="9"/>
  <c r="H641" i="9"/>
  <c r="H642" i="9"/>
  <c r="H643" i="9"/>
  <c r="H644" i="9"/>
  <c r="H645" i="9"/>
  <c r="H646" i="9"/>
  <c r="H647" i="9"/>
  <c r="H649" i="9"/>
  <c r="H650" i="9"/>
  <c r="H651" i="9"/>
  <c r="H652" i="9"/>
  <c r="H653" i="9"/>
  <c r="H654" i="9"/>
  <c r="H655" i="9"/>
  <c r="H656" i="9"/>
  <c r="H658" i="9"/>
  <c r="H659" i="9"/>
  <c r="H660" i="9"/>
  <c r="H661" i="9"/>
  <c r="H662" i="9"/>
  <c r="H663" i="9"/>
  <c r="H664" i="9"/>
  <c r="H665" i="9"/>
  <c r="H666" i="9"/>
  <c r="H667" i="9"/>
  <c r="H668" i="9"/>
  <c r="H669" i="9"/>
  <c r="H670" i="9"/>
  <c r="H671" i="9"/>
  <c r="H672" i="9"/>
  <c r="H673" i="9"/>
  <c r="H674" i="9"/>
  <c r="H675" i="9"/>
  <c r="H677" i="9"/>
  <c r="H678" i="9"/>
  <c r="H679" i="9"/>
  <c r="H680" i="9"/>
  <c r="H681" i="9"/>
  <c r="H682" i="9"/>
  <c r="H683" i="9"/>
  <c r="H684" i="9"/>
  <c r="H686" i="9"/>
  <c r="H687" i="9"/>
  <c r="H688" i="9"/>
  <c r="H689" i="9"/>
  <c r="H690" i="9"/>
  <c r="H691" i="9"/>
  <c r="H692" i="9"/>
  <c r="H693" i="9"/>
  <c r="H694" i="9"/>
  <c r="H696" i="9"/>
  <c r="H697" i="9"/>
  <c r="H698" i="9"/>
  <c r="H699" i="9"/>
  <c r="H700" i="9"/>
  <c r="H701" i="9"/>
  <c r="H702" i="9"/>
  <c r="H703" i="9"/>
  <c r="H704" i="9"/>
  <c r="H705" i="9"/>
  <c r="H706" i="9"/>
  <c r="H707" i="9"/>
  <c r="H708" i="9"/>
  <c r="H710" i="9"/>
  <c r="H711" i="9"/>
  <c r="H712" i="9"/>
  <c r="H713" i="9"/>
  <c r="H714" i="9"/>
  <c r="H715" i="9"/>
  <c r="H716" i="9"/>
  <c r="H717" i="9"/>
  <c r="H718" i="9"/>
  <c r="H719" i="9"/>
  <c r="H720" i="9"/>
  <c r="H721" i="9"/>
  <c r="H722" i="9"/>
  <c r="H724" i="9"/>
  <c r="H725" i="9"/>
  <c r="H726" i="9"/>
  <c r="H727" i="9"/>
  <c r="H728" i="9"/>
  <c r="H729" i="9"/>
  <c r="H730" i="9"/>
  <c r="H731" i="9"/>
  <c r="H732" i="9"/>
  <c r="H733" i="9"/>
  <c r="H735" i="9"/>
  <c r="H736" i="9"/>
  <c r="H737" i="9"/>
  <c r="H738" i="9"/>
  <c r="H739" i="9"/>
  <c r="H741" i="9"/>
  <c r="H742" i="9"/>
  <c r="H743" i="9"/>
  <c r="H744" i="9"/>
  <c r="H745" i="9"/>
  <c r="H746" i="9"/>
  <c r="H747" i="9"/>
  <c r="H748" i="9"/>
  <c r="H749" i="9"/>
  <c r="H750" i="9"/>
  <c r="H751" i="9"/>
  <c r="H752" i="9"/>
  <c r="H753" i="9"/>
  <c r="H754"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4" i="9"/>
  <c r="H785" i="9"/>
  <c r="H786" i="9"/>
  <c r="H787" i="9"/>
  <c r="H788" i="9"/>
  <c r="H789" i="9"/>
  <c r="H790" i="9"/>
  <c r="H791" i="9"/>
  <c r="H792" i="9"/>
  <c r="H793" i="9"/>
  <c r="H794" i="9"/>
  <c r="H795" i="9"/>
  <c r="H796" i="9"/>
  <c r="H798" i="9"/>
  <c r="H799"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30" i="9"/>
  <c r="H831" i="9"/>
  <c r="H832" i="9"/>
  <c r="H833" i="9"/>
  <c r="H834" i="9"/>
  <c r="H835" i="9"/>
  <c r="H836" i="9"/>
  <c r="H838" i="9"/>
  <c r="H839" i="9"/>
  <c r="H840" i="9"/>
  <c r="H841" i="9"/>
  <c r="H842" i="9"/>
  <c r="H843" i="9"/>
  <c r="H846" i="9"/>
  <c r="H848" i="9"/>
  <c r="H849" i="9"/>
  <c r="H850" i="9"/>
  <c r="H851" i="9"/>
  <c r="H852" i="9"/>
  <c r="H853" i="9"/>
  <c r="H854" i="9"/>
  <c r="H855" i="9"/>
  <c r="H856" i="9"/>
  <c r="H857" i="9"/>
  <c r="H858" i="9"/>
  <c r="H859" i="9"/>
  <c r="H860" i="9"/>
  <c r="H861" i="9"/>
  <c r="H862" i="9"/>
  <c r="H863" i="9"/>
  <c r="H865" i="9"/>
  <c r="H866" i="9"/>
  <c r="H867" i="9"/>
  <c r="H868" i="9"/>
  <c r="H869" i="9"/>
  <c r="H870" i="9"/>
  <c r="H872" i="9"/>
  <c r="H873" i="9"/>
  <c r="H874" i="9"/>
  <c r="H875" i="9"/>
  <c r="H876" i="9"/>
  <c r="H877" i="9"/>
  <c r="H878" i="9"/>
  <c r="H879" i="9"/>
  <c r="H880" i="9"/>
  <c r="H881" i="9"/>
  <c r="H740"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5" i="9"/>
  <c r="H916" i="9"/>
  <c r="H917" i="9"/>
  <c r="H918" i="9"/>
  <c r="H919" i="9"/>
  <c r="H920" i="9"/>
  <c r="H921" i="9"/>
  <c r="H922" i="9"/>
  <c r="H924" i="9"/>
  <c r="H925" i="9"/>
  <c r="H926" i="9"/>
  <c r="H928" i="9"/>
  <c r="H929" i="9"/>
  <c r="H930" i="9"/>
  <c r="H931" i="9"/>
  <c r="H932" i="9"/>
  <c r="H933" i="9"/>
  <c r="H934" i="9"/>
  <c r="H935" i="9"/>
  <c r="H937" i="9"/>
  <c r="H923" i="9"/>
  <c r="H938" i="9"/>
  <c r="H939" i="9"/>
  <c r="H941" i="9"/>
  <c r="H942" i="9"/>
  <c r="H944" i="9"/>
  <c r="H945" i="9"/>
  <c r="H946" i="9"/>
  <c r="H947" i="9"/>
  <c r="H948" i="9"/>
  <c r="H949" i="9"/>
  <c r="H950" i="9"/>
  <c r="H951" i="9"/>
  <c r="H952" i="9"/>
  <c r="H953" i="9"/>
  <c r="H954" i="9"/>
  <c r="H955" i="9"/>
  <c r="H956" i="9"/>
  <c r="H957" i="9"/>
  <c r="H958" i="9"/>
  <c r="H959" i="9"/>
  <c r="H960" i="9"/>
  <c r="H961"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1" i="9"/>
  <c r="H992" i="9"/>
  <c r="H993" i="9"/>
  <c r="H994" i="9"/>
  <c r="H995" i="9"/>
  <c r="H996" i="9"/>
  <c r="H997" i="9"/>
  <c r="H998" i="9"/>
  <c r="H999" i="9"/>
  <c r="H1000" i="9"/>
  <c r="H1001" i="9"/>
  <c r="H1002" i="9"/>
  <c r="H1004" i="9"/>
  <c r="H1005" i="9"/>
  <c r="H1006" i="9"/>
  <c r="H1007" i="9"/>
  <c r="H1008" i="9"/>
  <c r="H1009" i="9"/>
  <c r="H1010" i="9"/>
  <c r="H1011" i="9"/>
  <c r="H1012" i="9"/>
  <c r="H1013" i="9"/>
  <c r="H1014" i="9"/>
  <c r="H1015" i="9"/>
  <c r="H1016" i="9"/>
  <c r="H1017" i="9"/>
  <c r="H1019" i="9"/>
  <c r="H1020" i="9"/>
  <c r="H1021"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3" i="9"/>
  <c r="H1052" i="9"/>
  <c r="H1053" i="9"/>
  <c r="H1054" i="9"/>
  <c r="H1055" i="9"/>
  <c r="H1056" i="9"/>
  <c r="G4"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3" i="9"/>
  <c r="G54" i="9"/>
  <c r="G57" i="9"/>
  <c r="G58" i="9"/>
  <c r="G59" i="9"/>
  <c r="G60" i="9"/>
  <c r="G61" i="9"/>
  <c r="G62" i="9"/>
  <c r="G63" i="9"/>
  <c r="G64" i="9"/>
  <c r="G65" i="9"/>
  <c r="G66" i="9"/>
  <c r="G67" i="9"/>
  <c r="G68" i="9"/>
  <c r="G69" i="9"/>
  <c r="G70" i="9"/>
  <c r="G71" i="9"/>
  <c r="G72" i="9"/>
  <c r="G73" i="9"/>
  <c r="G74" i="9"/>
  <c r="G75" i="9"/>
  <c r="G77" i="9"/>
  <c r="G78" i="9"/>
  <c r="G79" i="9"/>
  <c r="G80" i="9"/>
  <c r="G81" i="9"/>
  <c r="G82" i="9"/>
  <c r="G83" i="9"/>
  <c r="G84" i="9"/>
  <c r="G89" i="9"/>
  <c r="G87" i="9"/>
  <c r="G88" i="9"/>
  <c r="G90" i="9"/>
  <c r="G92" i="9"/>
  <c r="G93" i="9"/>
  <c r="G94" i="9"/>
  <c r="G95" i="9"/>
  <c r="G96" i="9"/>
  <c r="G97" i="9"/>
  <c r="G99" i="9"/>
  <c r="G101" i="9"/>
  <c r="G102" i="9"/>
  <c r="G103" i="9"/>
  <c r="G104" i="9"/>
  <c r="G106" i="9"/>
  <c r="G107" i="9"/>
  <c r="G108" i="9"/>
  <c r="G109" i="9"/>
  <c r="G110" i="9"/>
  <c r="G111" i="9"/>
  <c r="G112" i="9"/>
  <c r="G114" i="9"/>
  <c r="G115" i="9"/>
  <c r="G116" i="9"/>
  <c r="G117" i="9"/>
  <c r="G118" i="9"/>
  <c r="G119" i="9"/>
  <c r="G120" i="9"/>
  <c r="G121"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3" i="9"/>
  <c r="G254" i="9"/>
  <c r="G255" i="9"/>
  <c r="G256" i="9"/>
  <c r="G257" i="9"/>
  <c r="G258" i="9"/>
  <c r="G259" i="9"/>
  <c r="G260" i="9"/>
  <c r="G261" i="9"/>
  <c r="G262" i="9"/>
  <c r="G263" i="9"/>
  <c r="G265" i="9"/>
  <c r="G266" i="9"/>
  <c r="G267" i="9"/>
  <c r="G268" i="9"/>
  <c r="G269" i="9"/>
  <c r="G270" i="9"/>
  <c r="G271" i="9"/>
  <c r="G272" i="9"/>
  <c r="G273" i="9"/>
  <c r="G274" i="9"/>
  <c r="G275" i="9"/>
  <c r="G276" i="9"/>
  <c r="G277" i="9"/>
  <c r="G278" i="9"/>
  <c r="G279" i="9"/>
  <c r="G280" i="9"/>
  <c r="G284" i="9"/>
  <c r="G285" i="9"/>
  <c r="G286" i="9"/>
  <c r="G287" i="9"/>
  <c r="G291" i="9"/>
  <c r="G293" i="9"/>
  <c r="G294" i="9"/>
  <c r="G295" i="9"/>
  <c r="G296" i="9"/>
  <c r="G297" i="9"/>
  <c r="G298" i="9"/>
  <c r="G299" i="9"/>
  <c r="G300" i="9"/>
  <c r="G301" i="9"/>
  <c r="G302" i="9"/>
  <c r="G303" i="9"/>
  <c r="G304" i="9"/>
  <c r="G306" i="9"/>
  <c r="G307" i="9"/>
  <c r="G308" i="9"/>
  <c r="G309" i="9"/>
  <c r="G310" i="9"/>
  <c r="G311" i="9"/>
  <c r="G312" i="9"/>
  <c r="G313" i="9"/>
  <c r="G314" i="9"/>
  <c r="G315" i="9"/>
  <c r="G316" i="9"/>
  <c r="G317" i="9"/>
  <c r="G318" i="9"/>
  <c r="G320" i="9"/>
  <c r="G321" i="9"/>
  <c r="G322" i="9"/>
  <c r="G323" i="9"/>
  <c r="G324" i="9"/>
  <c r="G325" i="9"/>
  <c r="G326" i="9"/>
  <c r="G327" i="9"/>
  <c r="G328" i="9"/>
  <c r="G331" i="9"/>
  <c r="G332" i="9"/>
  <c r="G333" i="9"/>
  <c r="G334" i="9"/>
  <c r="G336" i="9"/>
  <c r="G337" i="9"/>
  <c r="G338" i="9"/>
  <c r="G339" i="9"/>
  <c r="G340" i="9"/>
  <c r="G341" i="9"/>
  <c r="G342" i="9"/>
  <c r="G343" i="9"/>
  <c r="G344" i="9"/>
  <c r="G346" i="9"/>
  <c r="G347" i="9"/>
  <c r="G348" i="9"/>
  <c r="G349" i="9"/>
  <c r="G352" i="9"/>
  <c r="G353" i="9"/>
  <c r="G355" i="9"/>
  <c r="G356" i="9"/>
  <c r="G357" i="9"/>
  <c r="G358" i="9"/>
  <c r="G359" i="9"/>
  <c r="G360" i="9"/>
  <c r="G363" i="9"/>
  <c r="G364" i="9"/>
  <c r="G365" i="9"/>
  <c r="G366" i="9"/>
  <c r="G367" i="9"/>
  <c r="G368" i="9"/>
  <c r="G369" i="9"/>
  <c r="G370" i="9"/>
  <c r="G371" i="9"/>
  <c r="G372" i="9"/>
  <c r="G373" i="9"/>
  <c r="G374" i="9"/>
  <c r="G375" i="9"/>
  <c r="G376" i="9"/>
  <c r="G426" i="9"/>
  <c r="G377" i="9"/>
  <c r="G378" i="9"/>
  <c r="G379" i="9"/>
  <c r="G381" i="9"/>
  <c r="G382" i="9"/>
  <c r="G383" i="9"/>
  <c r="G384" i="9"/>
  <c r="G385" i="9"/>
  <c r="G386" i="9"/>
  <c r="G387" i="9"/>
  <c r="G388" i="9"/>
  <c r="G389" i="9"/>
  <c r="G391" i="9"/>
  <c r="G392" i="9"/>
  <c r="G393" i="9"/>
  <c r="G394" i="9"/>
  <c r="G395" i="9"/>
  <c r="G397" i="9"/>
  <c r="G398" i="9"/>
  <c r="G399" i="9"/>
  <c r="G400" i="9"/>
  <c r="G401" i="9"/>
  <c r="G402" i="9"/>
  <c r="G403" i="9"/>
  <c r="G404" i="9"/>
  <c r="G405" i="9"/>
  <c r="G406" i="9"/>
  <c r="G407" i="9"/>
  <c r="G408" i="9"/>
  <c r="G409" i="9"/>
  <c r="G413" i="9"/>
  <c r="G414" i="9"/>
  <c r="G410" i="9"/>
  <c r="G411" i="9"/>
  <c r="G412" i="9"/>
  <c r="G415" i="9"/>
  <c r="G416" i="9"/>
  <c r="G417" i="9"/>
  <c r="G418" i="9"/>
  <c r="G419" i="9"/>
  <c r="G420" i="9"/>
  <c r="G423" i="9"/>
  <c r="G424" i="9"/>
  <c r="G425" i="9"/>
  <c r="G427" i="9"/>
  <c r="G429" i="9"/>
  <c r="G430" i="9"/>
  <c r="G431" i="9"/>
  <c r="G432" i="9"/>
  <c r="G433" i="9"/>
  <c r="G434" i="9"/>
  <c r="G436" i="9"/>
  <c r="G437" i="9"/>
  <c r="G438" i="9"/>
  <c r="G439" i="9"/>
  <c r="G440" i="9"/>
  <c r="G441" i="9"/>
  <c r="G442" i="9"/>
  <c r="G443" i="9"/>
  <c r="G444" i="9"/>
  <c r="G445" i="9"/>
  <c r="G446" i="9"/>
  <c r="G447" i="9"/>
  <c r="G448" i="9"/>
  <c r="G449" i="9"/>
  <c r="G450" i="9"/>
  <c r="G451" i="9"/>
  <c r="G452" i="9"/>
  <c r="G453" i="9"/>
  <c r="G454" i="9"/>
  <c r="G455" i="9"/>
  <c r="G456" i="9"/>
  <c r="G457" i="9"/>
  <c r="G458" i="9"/>
  <c r="G459" i="9"/>
  <c r="G460" i="9"/>
  <c r="G461" i="9"/>
  <c r="G462" i="9"/>
  <c r="G463" i="9"/>
  <c r="G464" i="9"/>
  <c r="G466" i="9"/>
  <c r="G467" i="9"/>
  <c r="G468" i="9"/>
  <c r="G469" i="9"/>
  <c r="G470" i="9"/>
  <c r="G471" i="9"/>
  <c r="G472" i="9"/>
  <c r="G473" i="9"/>
  <c r="G474" i="9"/>
  <c r="G475" i="9"/>
  <c r="G476" i="9"/>
  <c r="G478" i="9"/>
  <c r="G479" i="9"/>
  <c r="G480" i="9"/>
  <c r="G481" i="9"/>
  <c r="G483" i="9"/>
  <c r="G484" i="9"/>
  <c r="G485" i="9"/>
  <c r="G486" i="9"/>
  <c r="G487" i="9"/>
  <c r="G488" i="9"/>
  <c r="G489" i="9"/>
  <c r="G490" i="9"/>
  <c r="G491" i="9"/>
  <c r="G492" i="9"/>
  <c r="G493" i="9"/>
  <c r="G494" i="9"/>
  <c r="G497" i="9"/>
  <c r="G498" i="9"/>
  <c r="G499" i="9"/>
  <c r="G500" i="9"/>
  <c r="G501" i="9"/>
  <c r="G502" i="9"/>
  <c r="G503" i="9"/>
  <c r="G504" i="9"/>
  <c r="G505" i="9"/>
  <c r="G506" i="9"/>
  <c r="G507" i="9"/>
  <c r="G508" i="9"/>
  <c r="G509" i="9"/>
  <c r="G510" i="9"/>
  <c r="G511" i="9"/>
  <c r="G512" i="9"/>
  <c r="G513" i="9"/>
  <c r="G514" i="9"/>
  <c r="G515" i="9"/>
  <c r="G516" i="9"/>
  <c r="G517" i="9"/>
  <c r="G518" i="9"/>
  <c r="G519" i="9"/>
  <c r="G520" i="9"/>
  <c r="G495" i="9"/>
  <c r="G521" i="9"/>
  <c r="G522" i="9"/>
  <c r="G524" i="9"/>
  <c r="G525" i="9"/>
  <c r="G526" i="9"/>
  <c r="G527" i="9"/>
  <c r="G528" i="9"/>
  <c r="G529" i="9"/>
  <c r="G530" i="9"/>
  <c r="G531" i="9"/>
  <c r="G532" i="9"/>
  <c r="G534" i="9"/>
  <c r="G535" i="9"/>
  <c r="G536" i="9"/>
  <c r="G538" i="9"/>
  <c r="G539" i="9"/>
  <c r="G540" i="9"/>
  <c r="G541" i="9"/>
  <c r="G542" i="9"/>
  <c r="G543" i="9"/>
  <c r="G544" i="9"/>
  <c r="G545" i="9"/>
  <c r="G546" i="9"/>
  <c r="G547" i="9"/>
  <c r="G548" i="9"/>
  <c r="G549" i="9"/>
  <c r="G550" i="9"/>
  <c r="G551" i="9"/>
  <c r="G552" i="9"/>
  <c r="G553" i="9"/>
  <c r="G554" i="9"/>
  <c r="G555" i="9"/>
  <c r="G556" i="9"/>
  <c r="G557" i="9"/>
  <c r="G558" i="9"/>
  <c r="G559" i="9"/>
  <c r="G560" i="9"/>
  <c r="G561" i="9"/>
  <c r="G563" i="9"/>
  <c r="G800" i="9"/>
  <c r="G564" i="9"/>
  <c r="G565" i="9"/>
  <c r="G566" i="9"/>
  <c r="G567" i="9"/>
  <c r="G568" i="9"/>
  <c r="G569" i="9"/>
  <c r="G570" i="9"/>
  <c r="G572" i="9"/>
  <c r="G573" i="9"/>
  <c r="G574" i="9"/>
  <c r="G575" i="9"/>
  <c r="G576" i="9"/>
  <c r="G577" i="9"/>
  <c r="G578" i="9"/>
  <c r="G579" i="9"/>
  <c r="G580" i="9"/>
  <c r="G581" i="9"/>
  <c r="G582" i="9"/>
  <c r="G583" i="9"/>
  <c r="G584" i="9"/>
  <c r="G586" i="9"/>
  <c r="G587" i="9"/>
  <c r="G588" i="9"/>
  <c r="G589" i="9"/>
  <c r="G590" i="9"/>
  <c r="G592" i="9"/>
  <c r="G593" i="9"/>
  <c r="G594" i="9"/>
  <c r="G595" i="9"/>
  <c r="G596" i="9"/>
  <c r="G597" i="9"/>
  <c r="G598" i="9"/>
  <c r="G599" i="9"/>
  <c r="G600" i="9"/>
  <c r="G601" i="9"/>
  <c r="G602" i="9"/>
  <c r="G603" i="9"/>
  <c r="G604" i="9"/>
  <c r="G605" i="9"/>
  <c r="G606" i="9"/>
  <c r="G607" i="9"/>
  <c r="G608" i="9"/>
  <c r="G609" i="9"/>
  <c r="G610" i="9"/>
  <c r="G611" i="9"/>
  <c r="G612" i="9"/>
  <c r="G613" i="9"/>
  <c r="G614" i="9"/>
  <c r="G615" i="9"/>
  <c r="G616" i="9"/>
  <c r="G617" i="9"/>
  <c r="G618" i="9"/>
  <c r="G619" i="9"/>
  <c r="G620" i="9"/>
  <c r="G621" i="9"/>
  <c r="G622" i="9"/>
  <c r="G623" i="9"/>
  <c r="G624" i="9"/>
  <c r="G625" i="9"/>
  <c r="G626" i="9"/>
  <c r="G627" i="9"/>
  <c r="G628" i="9"/>
  <c r="G630" i="9"/>
  <c r="G631" i="9"/>
  <c r="G632" i="9"/>
  <c r="G633" i="9"/>
  <c r="G634" i="9"/>
  <c r="G635" i="9"/>
  <c r="G636" i="9"/>
  <c r="G637" i="9"/>
  <c r="G638" i="9"/>
  <c r="G639" i="9"/>
  <c r="G2" i="9"/>
  <c r="G641" i="9"/>
  <c r="G642" i="9"/>
  <c r="G643" i="9"/>
  <c r="G644" i="9"/>
  <c r="G645" i="9"/>
  <c r="G646" i="9"/>
  <c r="G647" i="9"/>
  <c r="G649" i="9"/>
  <c r="G650" i="9"/>
  <c r="G651" i="9"/>
  <c r="G652" i="9"/>
  <c r="G653" i="9"/>
  <c r="G654" i="9"/>
  <c r="G655" i="9"/>
  <c r="G656" i="9"/>
  <c r="G658" i="9"/>
  <c r="G659" i="9"/>
  <c r="G660" i="9"/>
  <c r="G661" i="9"/>
  <c r="G662" i="9"/>
  <c r="G663" i="9"/>
  <c r="G664" i="9"/>
  <c r="G665" i="9"/>
  <c r="G666" i="9"/>
  <c r="G667" i="9"/>
  <c r="G668" i="9"/>
  <c r="G669" i="9"/>
  <c r="G670" i="9"/>
  <c r="G671" i="9"/>
  <c r="G672" i="9"/>
  <c r="G673" i="9"/>
  <c r="G674" i="9"/>
  <c r="G675" i="9"/>
  <c r="G677" i="9"/>
  <c r="G678" i="9"/>
  <c r="G679" i="9"/>
  <c r="G680" i="9"/>
  <c r="G681" i="9"/>
  <c r="G682" i="9"/>
  <c r="G683" i="9"/>
  <c r="G684" i="9"/>
  <c r="G686" i="9"/>
  <c r="G687" i="9"/>
  <c r="G688" i="9"/>
  <c r="G689" i="9"/>
  <c r="G690" i="9"/>
  <c r="G691" i="9"/>
  <c r="G692" i="9"/>
  <c r="G693" i="9"/>
  <c r="G694" i="9"/>
  <c r="G696" i="9"/>
  <c r="G697" i="9"/>
  <c r="G698" i="9"/>
  <c r="G699" i="9"/>
  <c r="G700" i="9"/>
  <c r="G701" i="9"/>
  <c r="G702" i="9"/>
  <c r="G703" i="9"/>
  <c r="G704" i="9"/>
  <c r="G705" i="9"/>
  <c r="G706" i="9"/>
  <c r="G707" i="9"/>
  <c r="G708" i="9"/>
  <c r="G710" i="9"/>
  <c r="G711" i="9"/>
  <c r="G712" i="9"/>
  <c r="G713" i="9"/>
  <c r="G714" i="9"/>
  <c r="G715" i="9"/>
  <c r="G716" i="9"/>
  <c r="G717" i="9"/>
  <c r="G718" i="9"/>
  <c r="G719" i="9"/>
  <c r="G720" i="9"/>
  <c r="G721" i="9"/>
  <c r="G722" i="9"/>
  <c r="G724" i="9"/>
  <c r="G725" i="9"/>
  <c r="G726" i="9"/>
  <c r="G727" i="9"/>
  <c r="G728" i="9"/>
  <c r="G729" i="9"/>
  <c r="G730" i="9"/>
  <c r="G731" i="9"/>
  <c r="G732" i="9"/>
  <c r="G733" i="9"/>
  <c r="G735" i="9"/>
  <c r="G736" i="9"/>
  <c r="G737" i="9"/>
  <c r="G738" i="9"/>
  <c r="G739" i="9"/>
  <c r="G741" i="9"/>
  <c r="G742" i="9"/>
  <c r="G743" i="9"/>
  <c r="G744" i="9"/>
  <c r="G745" i="9"/>
  <c r="G746" i="9"/>
  <c r="G747" i="9"/>
  <c r="G748" i="9"/>
  <c r="G749" i="9"/>
  <c r="G750" i="9"/>
  <c r="G751" i="9"/>
  <c r="G752" i="9"/>
  <c r="G753" i="9"/>
  <c r="G754" i="9"/>
  <c r="G756" i="9"/>
  <c r="G757" i="9"/>
  <c r="G758" i="9"/>
  <c r="G759" i="9"/>
  <c r="G760" i="9"/>
  <c r="G761" i="9"/>
  <c r="G762" i="9"/>
  <c r="G763" i="9"/>
  <c r="G764" i="9"/>
  <c r="G765" i="9"/>
  <c r="G766" i="9"/>
  <c r="G767" i="9"/>
  <c r="G768" i="9"/>
  <c r="G769" i="9"/>
  <c r="G770" i="9"/>
  <c r="G771" i="9"/>
  <c r="G772" i="9"/>
  <c r="G773" i="9"/>
  <c r="G774" i="9"/>
  <c r="G775" i="9"/>
  <c r="G776" i="9"/>
  <c r="G777" i="9"/>
  <c r="G778" i="9"/>
  <c r="G779" i="9"/>
  <c r="G780" i="9"/>
  <c r="G781" i="9"/>
  <c r="G784" i="9"/>
  <c r="G785" i="9"/>
  <c r="G786" i="9"/>
  <c r="G787" i="9"/>
  <c r="G788" i="9"/>
  <c r="G789" i="9"/>
  <c r="G790" i="9"/>
  <c r="G791" i="9"/>
  <c r="G792" i="9"/>
  <c r="G793" i="9"/>
  <c r="G794" i="9"/>
  <c r="G795" i="9"/>
  <c r="G796" i="9"/>
  <c r="G798" i="9"/>
  <c r="G799" i="9"/>
  <c r="G801" i="9"/>
  <c r="G802" i="9"/>
  <c r="G803" i="9"/>
  <c r="G804" i="9"/>
  <c r="G805" i="9"/>
  <c r="G806" i="9"/>
  <c r="G807" i="9"/>
  <c r="G808" i="9"/>
  <c r="G809" i="9"/>
  <c r="G810" i="9"/>
  <c r="G811" i="9"/>
  <c r="G812" i="9"/>
  <c r="G813" i="9"/>
  <c r="G814" i="9"/>
  <c r="G815" i="9"/>
  <c r="G816" i="9"/>
  <c r="G817" i="9"/>
  <c r="G818" i="9"/>
  <c r="G819" i="9"/>
  <c r="G820" i="9"/>
  <c r="G821" i="9"/>
  <c r="G822" i="9"/>
  <c r="G823" i="9"/>
  <c r="G824" i="9"/>
  <c r="G825" i="9"/>
  <c r="G826" i="9"/>
  <c r="G827" i="9"/>
  <c r="G828" i="9"/>
  <c r="G830" i="9"/>
  <c r="G831" i="9"/>
  <c r="G832" i="9"/>
  <c r="G833" i="9"/>
  <c r="G834" i="9"/>
  <c r="G835" i="9"/>
  <c r="G836" i="9"/>
  <c r="G838" i="9"/>
  <c r="G839" i="9"/>
  <c r="G840" i="9"/>
  <c r="G841" i="9"/>
  <c r="G842" i="9"/>
  <c r="G843" i="9"/>
  <c r="G846" i="9"/>
  <c r="G848" i="9"/>
  <c r="G849" i="9"/>
  <c r="G850" i="9"/>
  <c r="G851" i="9"/>
  <c r="G852" i="9"/>
  <c r="G853" i="9"/>
  <c r="G854" i="9"/>
  <c r="G855" i="9"/>
  <c r="G856" i="9"/>
  <c r="G857" i="9"/>
  <c r="G858" i="9"/>
  <c r="G859" i="9"/>
  <c r="G860" i="9"/>
  <c r="G861" i="9"/>
  <c r="G862" i="9"/>
  <c r="G863" i="9"/>
  <c r="G865" i="9"/>
  <c r="G866" i="9"/>
  <c r="G867" i="9"/>
  <c r="G868" i="9"/>
  <c r="G869" i="9"/>
  <c r="G870" i="9"/>
  <c r="G872" i="9"/>
  <c r="G873" i="9"/>
  <c r="G874" i="9"/>
  <c r="G875" i="9"/>
  <c r="G876" i="9"/>
  <c r="G877" i="9"/>
  <c r="G878" i="9"/>
  <c r="G879" i="9"/>
  <c r="G880" i="9"/>
  <c r="G881" i="9"/>
  <c r="G740" i="9"/>
  <c r="G882" i="9"/>
  <c r="G883" i="9"/>
  <c r="G884" i="9"/>
  <c r="G885" i="9"/>
  <c r="G886" i="9"/>
  <c r="G887" i="9"/>
  <c r="G888" i="9"/>
  <c r="G889" i="9"/>
  <c r="G890" i="9"/>
  <c r="G891" i="9"/>
  <c r="G892" i="9"/>
  <c r="G893" i="9"/>
  <c r="G894" i="9"/>
  <c r="G895" i="9"/>
  <c r="G896" i="9"/>
  <c r="G897" i="9"/>
  <c r="G898" i="9"/>
  <c r="G899" i="9"/>
  <c r="G900" i="9"/>
  <c r="G901" i="9"/>
  <c r="G902" i="9"/>
  <c r="G903" i="9"/>
  <c r="G904" i="9"/>
  <c r="G905" i="9"/>
  <c r="G906" i="9"/>
  <c r="G907" i="9"/>
  <c r="G908" i="9"/>
  <c r="G909" i="9"/>
  <c r="G910" i="9"/>
  <c r="G911" i="9"/>
  <c r="G912" i="9"/>
  <c r="G913" i="9"/>
  <c r="G915" i="9"/>
  <c r="G916" i="9"/>
  <c r="G917" i="9"/>
  <c r="G918" i="9"/>
  <c r="G919" i="9"/>
  <c r="G920" i="9"/>
  <c r="G921" i="9"/>
  <c r="G922" i="9"/>
  <c r="G924" i="9"/>
  <c r="G925" i="9"/>
  <c r="G926" i="9"/>
  <c r="G928" i="9"/>
  <c r="G929" i="9"/>
  <c r="G930" i="9"/>
  <c r="G931" i="9"/>
  <c r="G932" i="9"/>
  <c r="G933" i="9"/>
  <c r="G934" i="9"/>
  <c r="G935" i="9"/>
  <c r="G937" i="9"/>
  <c r="G923" i="9"/>
  <c r="G938" i="9"/>
  <c r="G939" i="9"/>
  <c r="G941" i="9"/>
  <c r="G942" i="9"/>
  <c r="G944" i="9"/>
  <c r="G945" i="9"/>
  <c r="G946" i="9"/>
  <c r="G947" i="9"/>
  <c r="G948" i="9"/>
  <c r="G949" i="9"/>
  <c r="G950" i="9"/>
  <c r="G951" i="9"/>
  <c r="G952" i="9"/>
  <c r="G953" i="9"/>
  <c r="G954" i="9"/>
  <c r="G955" i="9"/>
  <c r="G956" i="9"/>
  <c r="G957" i="9"/>
  <c r="G958" i="9"/>
  <c r="G959" i="9"/>
  <c r="G960" i="9"/>
  <c r="G961" i="9"/>
  <c r="G963" i="9"/>
  <c r="G964" i="9"/>
  <c r="G965" i="9"/>
  <c r="G966" i="9"/>
  <c r="G967" i="9"/>
  <c r="G968" i="9"/>
  <c r="G969" i="9"/>
  <c r="G970" i="9"/>
  <c r="G971" i="9"/>
  <c r="G972" i="9"/>
  <c r="G973" i="9"/>
  <c r="G974" i="9"/>
  <c r="G975" i="9"/>
  <c r="G976" i="9"/>
  <c r="G977" i="9"/>
  <c r="G978" i="9"/>
  <c r="G979" i="9"/>
  <c r="G980" i="9"/>
  <c r="G981" i="9"/>
  <c r="G982" i="9"/>
  <c r="G983" i="9"/>
  <c r="G984" i="9"/>
  <c r="G985" i="9"/>
  <c r="G986" i="9"/>
  <c r="G987" i="9"/>
  <c r="G988" i="9"/>
  <c r="G989" i="9"/>
  <c r="G991" i="9"/>
  <c r="G992" i="9"/>
  <c r="G993" i="9"/>
  <c r="G994" i="9"/>
  <c r="G995" i="9"/>
  <c r="G996" i="9"/>
  <c r="G997" i="9"/>
  <c r="G998" i="9"/>
  <c r="G999" i="9"/>
  <c r="G1000" i="9"/>
  <c r="G1001" i="9"/>
  <c r="G1002" i="9"/>
  <c r="G1004" i="9"/>
  <c r="G1005" i="9"/>
  <c r="G1006" i="9"/>
  <c r="G1007" i="9"/>
  <c r="G1008" i="9"/>
  <c r="G1009" i="9"/>
  <c r="G1010" i="9"/>
  <c r="G1011" i="9"/>
  <c r="G1012" i="9"/>
  <c r="G1013" i="9"/>
  <c r="G1014" i="9"/>
  <c r="G1015" i="9"/>
  <c r="G1016" i="9"/>
  <c r="G1017" i="9"/>
  <c r="G1019" i="9"/>
  <c r="G1020" i="9"/>
  <c r="G1021" i="9"/>
  <c r="G1023" i="9"/>
  <c r="G1024" i="9"/>
  <c r="G1025" i="9"/>
  <c r="G1026" i="9"/>
  <c r="G1027" i="9"/>
  <c r="G1028" i="9"/>
  <c r="G1029" i="9"/>
  <c r="G1030" i="9"/>
  <c r="G1031" i="9"/>
  <c r="G1032" i="9"/>
  <c r="G1033" i="9"/>
  <c r="G1034" i="9"/>
  <c r="G1035" i="9"/>
  <c r="G1036" i="9"/>
  <c r="G1037" i="9"/>
  <c r="G1038" i="9"/>
  <c r="G1039" i="9"/>
  <c r="G1040" i="9"/>
  <c r="G1041" i="9"/>
  <c r="G1042" i="9"/>
  <c r="G1043" i="9"/>
  <c r="G1044" i="9"/>
  <c r="G1045" i="9"/>
  <c r="G1046" i="9"/>
  <c r="G1047" i="9"/>
  <c r="G1048" i="9"/>
  <c r="G1049" i="9"/>
  <c r="G1050" i="9"/>
  <c r="G1051" i="9"/>
  <c r="G3" i="9"/>
  <c r="G914" i="9"/>
  <c r="G1052" i="9"/>
  <c r="G1053" i="9"/>
  <c r="G1054" i="9"/>
  <c r="G1055" i="9"/>
  <c r="G1056" i="9"/>
  <c r="J22" i="1" l="1"/>
  <c r="J23" i="1"/>
  <c r="J24" i="1"/>
  <c r="J25" i="1"/>
  <c r="J26" i="1"/>
  <c r="J27" i="1"/>
  <c r="J28" i="1"/>
  <c r="J29" i="1"/>
  <c r="J30" i="1"/>
  <c r="J31" i="1"/>
  <c r="J32" i="1"/>
  <c r="J33" i="1"/>
  <c r="J34" i="1"/>
  <c r="J35" i="1"/>
  <c r="J36" i="1" l="1"/>
  <c r="J18" i="1"/>
  <c r="C41" i="1" s="1"/>
  <c r="C42" i="1" s="1"/>
  <c r="J37" i="1"/>
  <c r="G98" i="9" l="1"/>
  <c r="H98" i="9"/>
  <c r="F98" i="9"/>
  <c r="E98" i="9"/>
  <c r="D98" i="9" l="1"/>
  <c r="C98" i="9"/>
  <c r="F783" i="9"/>
  <c r="E783" i="9"/>
  <c r="G783" i="9"/>
  <c r="C783" i="9"/>
  <c r="H783" i="9"/>
  <c r="D783" i="9" l="1"/>
  <c r="G482" i="9" l="1"/>
  <c r="H482" i="9"/>
  <c r="D482" i="9"/>
  <c r="E482" i="9" l="1"/>
  <c r="F482" i="9"/>
  <c r="C482" i="9"/>
  <c r="H829" i="9"/>
  <c r="G829" i="9"/>
  <c r="E829" i="9"/>
  <c r="D829" i="9" l="1"/>
  <c r="C829" i="9"/>
  <c r="F829" i="9"/>
  <c r="J2" i="9" a="1"/>
  <c r="J2" i="9" s="1"/>
  <c r="H56" i="9"/>
  <c r="G56" i="9"/>
  <c r="D56" i="9"/>
  <c r="C56" i="9" l="1"/>
  <c r="E56" i="9"/>
  <c r="F5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tc={F53C03F2-321C-4B9C-B2C3-2A71F99FFF31}</author>
  </authors>
  <commentList>
    <comment ref="I18" authorId="0" shapeId="0" xr:uid="{F53C03F2-321C-4B9C-B2C3-2A71F99FFF31}">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tc={87951446-0C46-44F7-A77B-3A5AAECFF109}</author>
  </authors>
  <commentList>
    <comment ref="I18" authorId="0" shapeId="0" xr:uid="{87951446-0C46-44F7-A77B-3A5AAECFF109}">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tc={31571074-CDCF-4031-B702-259030182731}</author>
  </authors>
  <commentList>
    <comment ref="I18" authorId="0" shapeId="0" xr:uid="{31571074-CDCF-4031-B702-259030182731}">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tc={50CEBEB6-38F3-4D85-A9A7-08EE1A245675}</author>
  </authors>
  <commentList>
    <comment ref="I18" authorId="0" shapeId="0" xr:uid="{50CEBEB6-38F3-4D85-A9A7-08EE1A245675}">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tc={45CF9F44-1F02-4B09-BFBA-3276689A5A8F}</author>
  </authors>
  <commentList>
    <comment ref="I18" authorId="0" shapeId="0" xr:uid="{45CF9F44-1F02-4B09-BFBA-3276689A5A8F}">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tc={5AE5F6F5-BC3F-4FF3-BE61-04456332416D}</author>
  </authors>
  <commentList>
    <comment ref="I18" authorId="0" shapeId="0" xr:uid="{5AE5F6F5-BC3F-4FF3-BE61-04456332416D}">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tc={FCFA5713-7717-4474-BC4E-2A1A46F32DF1}</author>
  </authors>
  <commentList>
    <comment ref="I18" authorId="0" shapeId="0" xr:uid="{FCFA5713-7717-4474-BC4E-2A1A46F32DF1}">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tc={D4384727-E1F5-4D7D-B1C5-11F6468AC5A5}</author>
  </authors>
  <commentList>
    <comment ref="I18" authorId="0" shapeId="0" xr:uid="{D4384727-E1F5-4D7D-B1C5-11F6468AC5A5}">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tc={209278D3-FF12-4E2D-9A9C-6F2EAA542E4E}</author>
  </authors>
  <commentList>
    <comment ref="I18" authorId="0" shapeId="0" xr:uid="{209278D3-FF12-4E2D-9A9C-6F2EAA542E4E}">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tc={756D9ECA-20FE-4C23-8BF4-542A4A7F8B35}</author>
  </authors>
  <commentList>
    <comment ref="I18" authorId="0" shapeId="0" xr:uid="{756D9ECA-20FE-4C23-8BF4-542A4A7F8B35}">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tc={313AD358-7C3E-42DD-86D8-01BABAC59099}</author>
  </authors>
  <commentList>
    <comment ref="I18" authorId="0" shapeId="0" xr:uid="{313AD358-7C3E-42DD-86D8-01BABAC59099}">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tc={5CA6FE8D-CE43-488E-9DB2-813A611F5A2C}</author>
  </authors>
  <commentList>
    <comment ref="I18" authorId="0" shapeId="0" xr:uid="{5CA6FE8D-CE43-488E-9DB2-813A611F5A2C}">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tc={B4B0B117-CE19-431B-BB9D-B1E806053B13}</author>
  </authors>
  <commentList>
    <comment ref="I18" authorId="0" shapeId="0" xr:uid="{B4B0B117-CE19-431B-BB9D-B1E806053B13}">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tc={A85F68A3-BF17-467E-B267-0BCB015113C6}</author>
  </authors>
  <commentList>
    <comment ref="I18" authorId="0" shapeId="0" xr:uid="{A85F68A3-BF17-467E-B267-0BCB015113C6}">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tc={FAD7E5D9-969F-4C52-AA9F-1464836A4E29}</author>
  </authors>
  <commentList>
    <comment ref="I18" authorId="0" shapeId="0" xr:uid="{FAD7E5D9-969F-4C52-AA9F-1464836A4E29}">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tc={4972BBB6-867F-4B9C-8555-C0A791236A1A}</author>
  </authors>
  <commentList>
    <comment ref="I18" authorId="0" shapeId="0" xr:uid="{4972BBB6-867F-4B9C-8555-C0A791236A1A}">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tc={8665CAF6-1757-4A80-AA89-17D0FEDFAEE3}</author>
  </authors>
  <commentList>
    <comment ref="I18" authorId="0" shapeId="0" xr:uid="{8665CAF6-1757-4A80-AA89-17D0FEDFAEE3}">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tc={A8F2F7FB-9985-432E-B0DA-A543AF8EC3AD}</author>
  </authors>
  <commentList>
    <comment ref="I18" authorId="0" shapeId="0" xr:uid="{A8F2F7FB-9985-432E-B0DA-A543AF8EC3AD}">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tc={B3DDF235-DD55-401F-85B5-5FC16404EA77}</author>
  </authors>
  <commentList>
    <comment ref="I18" authorId="0" shapeId="0" xr:uid="{B3DDF235-DD55-401F-85B5-5FC16404EA77}">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tc={6A67DDF4-1EF7-4BE5-9C09-9094CDAEDF62}</author>
  </authors>
  <commentList>
    <comment ref="I18" authorId="0" shapeId="0" xr:uid="{6A67DDF4-1EF7-4BE5-9C09-9094CDAEDF62}">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tc={E89DE825-5633-4CAE-8F80-048309D7B311}</author>
  </authors>
  <commentList>
    <comment ref="I18" authorId="0" shapeId="0" xr:uid="{E89DE825-5633-4CAE-8F80-048309D7B311}">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tc={93738897-B4D2-4CFD-9D12-DFDBD914AD50}</author>
  </authors>
  <commentList>
    <comment ref="I18" authorId="0" shapeId="0" xr:uid="{93738897-B4D2-4CFD-9D12-DFDBD914AD50}">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tc={FDE6D36F-E791-4975-9043-6CCFBE4F081A}</author>
  </authors>
  <commentList>
    <comment ref="I18" authorId="0" shapeId="0" xr:uid="{FDE6D36F-E791-4975-9043-6CCFBE4F081A}">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tc={D17F542B-335C-4B4A-9492-47D7B1975914}</author>
  </authors>
  <commentList>
    <comment ref="I18" authorId="0" shapeId="0" xr:uid="{D17F542B-335C-4B4A-9492-47D7B1975914}">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tc={DD7CEC3D-D56E-4082-B8D9-0F2D71519D73}</author>
  </authors>
  <commentList>
    <comment ref="I18" authorId="0" shapeId="0" xr:uid="{DD7CEC3D-D56E-4082-B8D9-0F2D71519D73}">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tc={CA619C0B-96C6-47D7-9EFC-BE94C4B96AFE}</author>
  </authors>
  <commentList>
    <comment ref="I18" authorId="0" shapeId="0" xr:uid="{CA619C0B-96C6-47D7-9EFC-BE94C4B96AFE}">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tc={71F6C42C-EEA0-40E8-9C00-ACF0C6955A79}</author>
  </authors>
  <commentList>
    <comment ref="I18" authorId="0" shapeId="0" xr:uid="{71F6C42C-EEA0-40E8-9C00-ACF0C6955A79}">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tc={A704820A-7EFD-4F2B-8AC8-7FB01BF57B6D}</author>
  </authors>
  <commentList>
    <comment ref="I18" authorId="0" shapeId="0" xr:uid="{A704820A-7EFD-4F2B-8AC8-7FB01BF57B6D}">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tc={557B9CAC-72CF-4957-B80E-06A0D51B1FF7}</author>
  </authors>
  <commentList>
    <comment ref="I18" authorId="0" shapeId="0" xr:uid="{557B9CAC-72CF-4957-B80E-06A0D51B1FF7}">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tc={6D46CCA9-65F2-4760-A092-CDA9288E660E}</author>
  </authors>
  <commentList>
    <comment ref="I18" authorId="0" shapeId="0" xr:uid="{6D46CCA9-65F2-4760-A092-CDA9288E660E}">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tc={CE35423F-3227-4E60-8B15-CB37EE86F8B2}</author>
  </authors>
  <commentList>
    <comment ref="I18" authorId="0" shapeId="0" xr:uid="{CE35423F-3227-4E60-8B15-CB37EE86F8B2}">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tc={E5304574-1F1C-4BC0-B8D3-86E728E14A4A}</author>
  </authors>
  <commentList>
    <comment ref="I18" authorId="0" shapeId="0" xr:uid="{E5304574-1F1C-4BC0-B8D3-86E728E14A4A}">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tc={7FD30A5D-5455-4BB9-B7D4-2B1F1C1F3457}</author>
  </authors>
  <commentList>
    <comment ref="I18" authorId="0" shapeId="0" xr:uid="{7FD30A5D-5455-4BB9-B7D4-2B1F1C1F3457}">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tc={408B9F2F-60EB-4DE9-AE42-5DF9A33599D7}</author>
  </authors>
  <commentList>
    <comment ref="I18" authorId="0" shapeId="0" xr:uid="{408B9F2F-60EB-4DE9-AE42-5DF9A33599D7}">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tc={DB3DF59C-B9CD-4EF5-A132-F253581FB392}</author>
  </authors>
  <commentList>
    <comment ref="I18" authorId="0" shapeId="0" xr:uid="{DB3DF59C-B9CD-4EF5-A132-F253581FB392}">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tc={9DF0978C-E190-4D3D-9F43-30ADDCFF9EF8}</author>
  </authors>
  <commentList>
    <comment ref="I18" authorId="0" shapeId="0" xr:uid="{9DF0978C-E190-4D3D-9F43-30ADDCFF9EF8}">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tc={8CED257F-E95F-4074-A391-DF9E1478A879}</author>
  </authors>
  <commentList>
    <comment ref="I18" authorId="0" shapeId="0" xr:uid="{8CED257F-E95F-4074-A391-DF9E1478A879}">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tc={EC5CD08C-659C-496A-83B2-E454E4409F01}</author>
  </authors>
  <commentList>
    <comment ref="I18" authorId="0" shapeId="0" xr:uid="{EC5CD08C-659C-496A-83B2-E454E4409F01}">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tc={A31A5145-6BBC-4B7B-BE72-02A1B1BFFB9D}</author>
  </authors>
  <commentList>
    <comment ref="I18" authorId="0" shapeId="0" xr:uid="{A31A5145-6BBC-4B7B-BE72-02A1B1BFFB9D}">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tc={64D4A228-69AB-443B-9D2C-BA17C1815998}</author>
  </authors>
  <commentList>
    <comment ref="I18" authorId="0" shapeId="0" xr:uid="{64D4A228-69AB-443B-9D2C-BA17C1815998}">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tc={A9B8424D-9263-4450-BEEB-EE22A73495C9}</author>
  </authors>
  <commentList>
    <comment ref="I18" authorId="0" shapeId="0" xr:uid="{A9B8424D-9263-4450-BEEB-EE22A73495C9}">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tc={90A1BCF2-9DBC-4E3D-AE10-B93936A5A2DB}</author>
  </authors>
  <commentList>
    <comment ref="I18" authorId="0" shapeId="0" xr:uid="{90A1BCF2-9DBC-4E3D-AE10-B93936A5A2DB}">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tc={8C49892C-5CC2-47B6-B22C-4569E820891A}</author>
  </authors>
  <commentList>
    <comment ref="I18" authorId="0" shapeId="0" xr:uid="{8C49892C-5CC2-47B6-B22C-4569E820891A}">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tc={3711BBE8-5980-4494-B9CB-BC41DB396D97}</author>
  </authors>
  <commentList>
    <comment ref="I18" authorId="0" shapeId="0" xr:uid="{3711BBE8-5980-4494-B9CB-BC41DB396D97}">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tc={172846EA-1868-436B-BB03-9F9CDB3B7347}</author>
  </authors>
  <commentList>
    <comment ref="I18" authorId="0" shapeId="0" xr:uid="{172846EA-1868-436B-BB03-9F9CDB3B7347}">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tc={DF0E7825-B914-460A-8867-9FAD1200F05B}</author>
  </authors>
  <commentList>
    <comment ref="I18" authorId="0" shapeId="0" xr:uid="{DF0E7825-B914-460A-8867-9FAD1200F05B}">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tc={FA039118-2CCD-4CE9-A7D7-D7DCFECC635C}</author>
  </authors>
  <commentList>
    <comment ref="I18" authorId="0" shapeId="0" xr:uid="{FA039118-2CCD-4CE9-A7D7-D7DCFECC635C}">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tc={3C3B98B4-AB54-4847-B841-D3F8E15CB8BB}</author>
  </authors>
  <commentList>
    <comment ref="I18" authorId="0" shapeId="0" xr:uid="{3C3B98B4-AB54-4847-B841-D3F8E15CB8BB}">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tc={F7AE6B66-6FB3-4048-88B8-7CBFA1D36FC7}</author>
  </authors>
  <commentList>
    <comment ref="I18" authorId="0" shapeId="0" xr:uid="{F7AE6B66-6FB3-4048-88B8-7CBFA1D36FC7}">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tc={5F9FCB97-B07F-4E9D-85B7-2E956BED8309}</author>
  </authors>
  <commentList>
    <comment ref="I18" authorId="0" shapeId="0" xr:uid="{5F9FCB97-B07F-4E9D-85B7-2E956BED8309}">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tc={A6714328-A666-428F-8F7C-A6E743498D2D}</author>
  </authors>
  <commentList>
    <comment ref="I18" authorId="0" shapeId="0" xr:uid="{A6714328-A666-428F-8F7C-A6E743498D2D}">
      <text>
        <t>[Threaded comment]
Your version of Excel allows you to read this threaded comment; however, any edits to it will get removed if the file is opened in a newer version of Excel. Learn more: https://go.microsoft.com/fwlink/?linkid=870924
Comment:
    If you are unable to get the ifs statements in the OD Formulae fields can you help me remove the "Yes" from the fields that do not have any start or end dates?
Thank you.</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B15AF3F-2D4D-4D9D-BD65-A185521609A8}" keepAlive="1" name="Query - ClassificationT" description="Connection to the 'ClassificationT' query in the workbook." type="5" refreshedVersion="6" background="1" saveData="1">
    <dbPr connection="Provider=Microsoft.Mashup.OleDb.1;Data Source=$Workbook$;Location=ClassificationT;Extended Properties=&quot;&quot;" command="SELECT * FROM [Classification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<sst xmlns="http://schemas.openxmlformats.org/spreadsheetml/2006/main" count="22761" uniqueCount="5580">
  <si>
    <t>Classification Grade</t>
  </si>
  <si>
    <t>Level</t>
  </si>
  <si>
    <t>Experience</t>
  </si>
  <si>
    <t>Employer</t>
  </si>
  <si>
    <t>Job Title</t>
  </si>
  <si>
    <t>Hours Per Week</t>
  </si>
  <si>
    <t>Start Date</t>
  </si>
  <si>
    <t>Years Experience</t>
  </si>
  <si>
    <t>Completed by</t>
  </si>
  <si>
    <t>Date</t>
  </si>
  <si>
    <t>High school diploma or GED</t>
  </si>
  <si>
    <t>Associate's degree</t>
  </si>
  <si>
    <t>Bachelor's degree</t>
  </si>
  <si>
    <t>Master's degree</t>
  </si>
  <si>
    <t>Relevant</t>
  </si>
  <si>
    <t>Not relevant</t>
  </si>
  <si>
    <t>Indirectly related</t>
  </si>
  <si>
    <t>Directly related</t>
  </si>
  <si>
    <t>Not related</t>
  </si>
  <si>
    <t>Relevance</t>
  </si>
  <si>
    <t>Pclass Code</t>
  </si>
  <si>
    <t>Pclass Title</t>
  </si>
  <si>
    <t>eClass</t>
  </si>
  <si>
    <t>Salary Grade</t>
  </si>
  <si>
    <t>Education Level</t>
  </si>
  <si>
    <t>Education 
Number</t>
  </si>
  <si>
    <t>Experience 
Number</t>
  </si>
  <si>
    <t>S4005</t>
  </si>
  <si>
    <t>Poison Info Splst (Certified)</t>
  </si>
  <si>
    <t>SN</t>
  </si>
  <si>
    <t>Bachelor's or Doctorate degree in Pharmacy</t>
  </si>
  <si>
    <t>S1005</t>
  </si>
  <si>
    <t>Poison Information Specialist</t>
  </si>
  <si>
    <t>Bachelor's degree in Pharmacy. 
Certification/Licensure
Must be eligible for licensure as a Pharmacist in the State of New Mexico.</t>
  </si>
  <si>
    <t>Bachelor'S Degree In Pharmacy. 
Certification/Licensure
Must Be Eligible For Licensure As A Pharmacist In The State Of New Mexico.</t>
  </si>
  <si>
    <t>S5014</t>
  </si>
  <si>
    <t>Charge Nurse/Critical Care</t>
  </si>
  <si>
    <t>Bachelor's degree in Nursing</t>
  </si>
  <si>
    <t>S0013</t>
  </si>
  <si>
    <t>Clinical Therapy Specialist</t>
  </si>
  <si>
    <t>S0015</t>
  </si>
  <si>
    <t>Staff Nurse/RN</t>
  </si>
  <si>
    <t>Graduate of a nationally accredited Nursing program</t>
  </si>
  <si>
    <t>S0024</t>
  </si>
  <si>
    <t>SE</t>
  </si>
  <si>
    <t xml:space="preserve"> No Previous Directly Related Experience Required.</t>
  </si>
  <si>
    <t>S0027</t>
  </si>
  <si>
    <t>Pharmacist</t>
  </si>
  <si>
    <t>Bachelor's degree in Pharmacy or Pharm.D.</t>
  </si>
  <si>
    <t>S0004</t>
  </si>
  <si>
    <t>Clinical Nurse Specialist</t>
  </si>
  <si>
    <t>Master's degree in Nursing</t>
  </si>
  <si>
    <t>S0022</t>
  </si>
  <si>
    <t>Advanced Practice Provider</t>
  </si>
  <si>
    <t>T0001</t>
  </si>
  <si>
    <t>Pathologists' Assistant</t>
  </si>
  <si>
    <t>Bachelor's degree from an accredited Pathologist Assistant program or in a medical or scientific field</t>
  </si>
  <si>
    <t xml:space="preserve"> At Least 1 Year Of Experience Directly Related To The Duties And Responsibilities Specified.</t>
  </si>
  <si>
    <t>S6011</t>
  </si>
  <si>
    <t>Nurse Navigator</t>
  </si>
  <si>
    <t>Associate's degree in Nursing</t>
  </si>
  <si>
    <t>S0009</t>
  </si>
  <si>
    <t>Oncology Nurse (ICU)</t>
  </si>
  <si>
    <t>S0020</t>
  </si>
  <si>
    <t>Speech-Lang Pathologist</t>
  </si>
  <si>
    <t>Master's degree in Speech Pathology or an equivalent discipline</t>
  </si>
  <si>
    <t>S4008</t>
  </si>
  <si>
    <t>Genetic Counselor,Sr</t>
  </si>
  <si>
    <t>Master's degree in Genetic Counseling or directly equivalent discipline</t>
  </si>
  <si>
    <t>S1008</t>
  </si>
  <si>
    <t>Genetic Counselor</t>
  </si>
  <si>
    <t>Master's degree in Genetic Counseling or directly equivalent discipline. Certification/Licensure: Board eligible or board certified as a Genetic Counselor.</t>
  </si>
  <si>
    <t>Master'S Degree In Genetic Counseling Or Directly Equivalent Discipline. Certification/Licensure: Board Eligible Or Board Certified As A Genetic Counselor.</t>
  </si>
  <si>
    <t>S6005</t>
  </si>
  <si>
    <t>Nurse/Clinical Research Coord</t>
  </si>
  <si>
    <t>S0041</t>
  </si>
  <si>
    <t>Neonatal Practice Specialist</t>
  </si>
  <si>
    <t>S0047</t>
  </si>
  <si>
    <t>Adv Prac Provider,Oncology</t>
  </si>
  <si>
    <t>Graduate of an accredited Physician Assistant, Nurse Practitioner or Clinical Nurse Specialist certification program</t>
  </si>
  <si>
    <t>S0006</t>
  </si>
  <si>
    <t>Specialty Nurse/RN</t>
  </si>
  <si>
    <t>S4011</t>
  </si>
  <si>
    <t>Counselor/Social Worker,Sr</t>
  </si>
  <si>
    <t>Master's degree in Counseling, Social Work, or an equivalent field</t>
  </si>
  <si>
    <t>S1011</t>
  </si>
  <si>
    <t>Counselor/Social Worker</t>
  </si>
  <si>
    <t>Master's degree in Counseling, Social Work, or directly related field</t>
  </si>
  <si>
    <t>SC</t>
  </si>
  <si>
    <t>J.D. or LL.B</t>
  </si>
  <si>
    <t>C7005</t>
  </si>
  <si>
    <t>Deputy University Counsel</t>
  </si>
  <si>
    <t>E8002</t>
  </si>
  <si>
    <t>Deputy CIO</t>
  </si>
  <si>
    <t>N8052</t>
  </si>
  <si>
    <t>Chief Gov Relations Officer</t>
  </si>
  <si>
    <t>B8006</t>
  </si>
  <si>
    <t>Dir,Internal Audit</t>
  </si>
  <si>
    <t>R7009</t>
  </si>
  <si>
    <t>Dentist</t>
  </si>
  <si>
    <t>Doctorate degree in Dental Surgery or Dental Medicine</t>
  </si>
  <si>
    <t>R7003</t>
  </si>
  <si>
    <t>Associate Medical Director</t>
  </si>
  <si>
    <t>Medical doctor</t>
  </si>
  <si>
    <t>E8022</t>
  </si>
  <si>
    <t>Dir,Core IT Svcs</t>
  </si>
  <si>
    <t>A8031</t>
  </si>
  <si>
    <t>Master's degree in Healthcare or Business Administration</t>
  </si>
  <si>
    <t>C7002</t>
  </si>
  <si>
    <t>Sr Assoc University Counsel</t>
  </si>
  <si>
    <t xml:space="preserve"> At Least 5 Years Of Experience Directly Related To The Duties And Responsibilities Specified.</t>
  </si>
  <si>
    <t>A8014</t>
  </si>
  <si>
    <t>Dir,Facilities Management</t>
  </si>
  <si>
    <t>A8015</t>
  </si>
  <si>
    <t>Chief Procurement Officer</t>
  </si>
  <si>
    <t>A8028</t>
  </si>
  <si>
    <t>Chief HSC Compliance Officer</t>
  </si>
  <si>
    <t>B8021</t>
  </si>
  <si>
    <t>Chf Budgt &amp; Facil Officer/HSC</t>
  </si>
  <si>
    <t>Bachelor's degree in Accounting, Business Administration, or related field</t>
  </si>
  <si>
    <t>B8022</t>
  </si>
  <si>
    <t>Chief Financial Services Ofcr</t>
  </si>
  <si>
    <t>Bachelor's degree in Business Administration, Finance, or an equivalent field</t>
  </si>
  <si>
    <t>G8008</t>
  </si>
  <si>
    <t>AVP,Student Services</t>
  </si>
  <si>
    <t>N8006</t>
  </si>
  <si>
    <t>General Manager &amp; CEO/NM PBS</t>
  </si>
  <si>
    <t>N8017</t>
  </si>
  <si>
    <t>Chief Univ Mkt &amp; Comm Officer</t>
  </si>
  <si>
    <t>N8021</t>
  </si>
  <si>
    <t>VP,Alumni Relations</t>
  </si>
  <si>
    <t>A8099</t>
  </si>
  <si>
    <t>Asst VP,Institutional Support</t>
  </si>
  <si>
    <t>Z0099</t>
  </si>
  <si>
    <t>Professional Consult/Technical</t>
  </si>
  <si>
    <t>Bachelor's degree in a directly related Technical field</t>
  </si>
  <si>
    <t>A7072</t>
  </si>
  <si>
    <t>S7010</t>
  </si>
  <si>
    <t>Mgr,Midwifery Nursing</t>
  </si>
  <si>
    <t>S7007</t>
  </si>
  <si>
    <t>Mgr,Neonatal Nurse Pract</t>
  </si>
  <si>
    <t>Master's degree in Nursing or in Science with Physician Assistant Science emphasis</t>
  </si>
  <si>
    <t>S7002</t>
  </si>
  <si>
    <t>Mgr,Pharmacy</t>
  </si>
  <si>
    <t>D8018</t>
  </si>
  <si>
    <t>Exec Dir,Human Resources</t>
  </si>
  <si>
    <t>A8038</t>
  </si>
  <si>
    <t>Executive Project Director</t>
  </si>
  <si>
    <t>L8009</t>
  </si>
  <si>
    <t>Dir,Research Institute</t>
  </si>
  <si>
    <t>A8113</t>
  </si>
  <si>
    <t>Dir,F&amp;A Strategic Initiatives</t>
  </si>
  <si>
    <t>E7022</t>
  </si>
  <si>
    <t>Assoc Dir,Core IT Svcs</t>
  </si>
  <si>
    <t>E7045</t>
  </si>
  <si>
    <t>Info Security Ofcr</t>
  </si>
  <si>
    <t>X7003</t>
  </si>
  <si>
    <t>Radiation Safety Officer</t>
  </si>
  <si>
    <t>Bachelor's or graduate degree in physical science or engineering or biological science with a minimum of 20 college credits in physical science</t>
  </si>
  <si>
    <t>C7001</t>
  </si>
  <si>
    <t>Assoc University Counsel</t>
  </si>
  <si>
    <t>J.D. or L.L.B</t>
  </si>
  <si>
    <t>B8038</t>
  </si>
  <si>
    <t>Dir,Sponsored Projects</t>
  </si>
  <si>
    <t>D8012</t>
  </si>
  <si>
    <t>Dir,University Benefits</t>
  </si>
  <si>
    <t>A8016</t>
  </si>
  <si>
    <t>Dir,Real Estate</t>
  </si>
  <si>
    <t>A8107</t>
  </si>
  <si>
    <t>Exec Dir,Research &amp; Compliance</t>
  </si>
  <si>
    <t>A8110</t>
  </si>
  <si>
    <t>Chief Adm Ofcr/Project ECHO</t>
  </si>
  <si>
    <t>B8024</t>
  </si>
  <si>
    <t>Dir,Univ Budget Operations</t>
  </si>
  <si>
    <t>Bachelor's degree in Accounting, or in a related field including at least 15 credit hours of Accounting</t>
  </si>
  <si>
    <t>B8055</t>
  </si>
  <si>
    <t>University Treasurer</t>
  </si>
  <si>
    <t>Bachelor's degree in Accounting, Finance, or related field</t>
  </si>
  <si>
    <t>D8001</t>
  </si>
  <si>
    <t>Dir,Ofc of Equal Opportunity</t>
  </si>
  <si>
    <t>E8109</t>
  </si>
  <si>
    <t>Dir,IT Svcs</t>
  </si>
  <si>
    <t>F8007</t>
  </si>
  <si>
    <t>Dir,Planning, Design &amp; Const</t>
  </si>
  <si>
    <t>Bachelor's degree in Architecture, Community &amp; Regional Planning, or an equivalent field of discipline</t>
  </si>
  <si>
    <t>Dean of Students</t>
  </si>
  <si>
    <t>G8007</t>
  </si>
  <si>
    <t>Assoc VP,Student Life</t>
  </si>
  <si>
    <t>L8001</t>
  </si>
  <si>
    <t>Dir,BBER</t>
  </si>
  <si>
    <t>Doctorate degree</t>
  </si>
  <si>
    <t>L8008</t>
  </si>
  <si>
    <t>Dir,Research Admin/UNMCCC</t>
  </si>
  <si>
    <t>S8004</t>
  </si>
  <si>
    <t>Exec Dir,Student Hlth &amp; Cnslng</t>
  </si>
  <si>
    <t>Master's degree in business or public administration, health administration, public or community health, psychology, or related field OR Medical or DNP degree with State of New Mexico Medical License</t>
  </si>
  <si>
    <t>X8001</t>
  </si>
  <si>
    <t>Dir,Univ Scty/Chief of Police</t>
  </si>
  <si>
    <t>A8003</t>
  </si>
  <si>
    <t>Chief of Staff,EVP/SVP Ofc</t>
  </si>
  <si>
    <t>A7039</t>
  </si>
  <si>
    <t>SOM Administrator</t>
  </si>
  <si>
    <t>B8056</t>
  </si>
  <si>
    <t>Dir,Financial Operations</t>
  </si>
  <si>
    <t>Bachelor's degree in business, finance, or equivalent</t>
  </si>
  <si>
    <t>A0003</t>
  </si>
  <si>
    <t>Professional Consultant</t>
  </si>
  <si>
    <t>A7024</t>
  </si>
  <si>
    <t>Assoc Dir,NM EPSCOR</t>
  </si>
  <si>
    <t>A7078</t>
  </si>
  <si>
    <t>Assc Dir,Student Hlth &amp; Cnslng</t>
  </si>
  <si>
    <t>A7109</t>
  </si>
  <si>
    <t>Academic Opns Ofcr (Sr)</t>
  </si>
  <si>
    <t>A7112</t>
  </si>
  <si>
    <t>Dept Administrator C3</t>
  </si>
  <si>
    <t>A7122</t>
  </si>
  <si>
    <t>Exec Research Ops Officer/Div</t>
  </si>
  <si>
    <t>A7123</t>
  </si>
  <si>
    <t>Strategic Project Director</t>
  </si>
  <si>
    <t>B6009</t>
  </si>
  <si>
    <t>Internal Audit Manager</t>
  </si>
  <si>
    <t>B7002</t>
  </si>
  <si>
    <t>Associate Controller</t>
  </si>
  <si>
    <t>B7004</t>
  </si>
  <si>
    <t>Assoc Dir,Finance &amp; Admin</t>
  </si>
  <si>
    <t>B7013</t>
  </si>
  <si>
    <t>Assoc Dir,Univ Budget Opns</t>
  </si>
  <si>
    <t>B7020</t>
  </si>
  <si>
    <t>Bursar</t>
  </si>
  <si>
    <t>B7040</t>
  </si>
  <si>
    <t>C4001</t>
  </si>
  <si>
    <t>Sr Attorney</t>
  </si>
  <si>
    <t>D7030</t>
  </si>
  <si>
    <t>HSC Faculty Contracts Director</t>
  </si>
  <si>
    <t>Core IT Svcs Splst</t>
  </si>
  <si>
    <t>F7003</t>
  </si>
  <si>
    <t>Mgr,Univ Facilities Engnrg</t>
  </si>
  <si>
    <t>Bachelor's degree in a directly related Engineering field</t>
  </si>
  <si>
    <t>G7075</t>
  </si>
  <si>
    <t>Registrar &amp; Stdt Svcs Ofcr-HSC</t>
  </si>
  <si>
    <t>L4019</t>
  </si>
  <si>
    <t>Sr Scientist/Health Sciences</t>
  </si>
  <si>
    <t>P7009</t>
  </si>
  <si>
    <t>Assoc Dir,Eng &amp; Energy Svcs</t>
  </si>
  <si>
    <t>Q7003</t>
  </si>
  <si>
    <t>S7017</t>
  </si>
  <si>
    <t>Assoc Dir,Poison Control Ctr</t>
  </si>
  <si>
    <t>S7024</t>
  </si>
  <si>
    <t>Clinical Administr Dir/CTSC</t>
  </si>
  <si>
    <t>S7055</t>
  </si>
  <si>
    <t>Clinical Operations Dir</t>
  </si>
  <si>
    <t>Bachelor's degree, Licensed healthcare professional if applicable in field of expertise</t>
  </si>
  <si>
    <t>W7001</t>
  </si>
  <si>
    <t>Assoc Dir,Environmental Svcs</t>
  </si>
  <si>
    <t>X7008</t>
  </si>
  <si>
    <t>X7009</t>
  </si>
  <si>
    <t>AD,Unv Scty/Dpty Chf of Police</t>
  </si>
  <si>
    <t>E7047</t>
  </si>
  <si>
    <t>IT Officer</t>
  </si>
  <si>
    <t>B7036</t>
  </si>
  <si>
    <t>Fiscal Opns Director/Division</t>
  </si>
  <si>
    <t>A8025</t>
  </si>
  <si>
    <t>Dir,Med Staff Qlty Compliance</t>
  </si>
  <si>
    <t>E7122</t>
  </si>
  <si>
    <t>Mgr,Core IT Svcs</t>
  </si>
  <si>
    <t>A7062</t>
  </si>
  <si>
    <t>Ex Off,Crim/Juv Jst Coord Cncl</t>
  </si>
  <si>
    <t>L3004</t>
  </si>
  <si>
    <t>Sr Research Scientist 3</t>
  </si>
  <si>
    <t>D7016</t>
  </si>
  <si>
    <t>Assoc Dir,Equal Opportunity</t>
  </si>
  <si>
    <t>S7058</t>
  </si>
  <si>
    <t>Clinical Administr Dir/UNMCCC</t>
  </si>
  <si>
    <t>N8041</t>
  </si>
  <si>
    <t>Dir,University Marketing</t>
  </si>
  <si>
    <t>D8013</t>
  </si>
  <si>
    <t>Labor/Employee Relations Ofcr</t>
  </si>
  <si>
    <t>S0017</t>
  </si>
  <si>
    <t>Nurse Midwife</t>
  </si>
  <si>
    <t>N7056</t>
  </si>
  <si>
    <t>Dir,Univ Web Communications</t>
  </si>
  <si>
    <t>A8000</t>
  </si>
  <si>
    <t>Assistant to the Sr Exec Ofcr</t>
  </si>
  <si>
    <t>S7001</t>
  </si>
  <si>
    <t>Midlevel/Nursing Svcs Dir/SHAC</t>
  </si>
  <si>
    <t>D7046</t>
  </si>
  <si>
    <t>Mgr,Human Resources</t>
  </si>
  <si>
    <t>A8112</t>
  </si>
  <si>
    <t>Dir,Exec &amp; Prof Ed Ctr</t>
  </si>
  <si>
    <t>L4018</t>
  </si>
  <si>
    <t>Biostatistician,Sr</t>
  </si>
  <si>
    <t>Doctorate's degree</t>
  </si>
  <si>
    <t>G8018</t>
  </si>
  <si>
    <t>Dir,Accessibility Resource Ctr</t>
  </si>
  <si>
    <t>R8012</t>
  </si>
  <si>
    <t>Dir,Clinical Counseling Svcs</t>
  </si>
  <si>
    <t>A7001</t>
  </si>
  <si>
    <t>University Secretary</t>
  </si>
  <si>
    <t>N7053</t>
  </si>
  <si>
    <t>Dir,Health System Marketing</t>
  </si>
  <si>
    <t>A0603</t>
  </si>
  <si>
    <t>Administrative Hearing Officer</t>
  </si>
  <si>
    <t>Juris Doctorate</t>
  </si>
  <si>
    <t>S7027</t>
  </si>
  <si>
    <t>Nurse Mgr/Critical Care</t>
  </si>
  <si>
    <t>Associate's degree in Nursing or directly related field/discipline</t>
  </si>
  <si>
    <t>A0011</t>
  </si>
  <si>
    <t>Strategic Planner</t>
  </si>
  <si>
    <t>G8025</t>
  </si>
  <si>
    <t>Dir,Admissions &amp; Recruit</t>
  </si>
  <si>
    <t>Y7007</t>
  </si>
  <si>
    <t>Athl Afrs &amp; Spts Progs Dir</t>
  </si>
  <si>
    <t>A7138</t>
  </si>
  <si>
    <t>Dir,Econ &amp; Comm Devt/HSC</t>
  </si>
  <si>
    <t>E7109</t>
  </si>
  <si>
    <t>Assoc Dir,IT Svcs</t>
  </si>
  <si>
    <t>N7050</t>
  </si>
  <si>
    <t>Assoc Dir,Ext Affrs/Athletics</t>
  </si>
  <si>
    <t>Y7021</t>
  </si>
  <si>
    <t>Assoc Dir,Athletic Development</t>
  </si>
  <si>
    <t>Y7023</t>
  </si>
  <si>
    <t>Assoc Dir,Athletic Events Mgmt</t>
  </si>
  <si>
    <t>I8001</t>
  </si>
  <si>
    <t>Dir,Recreational Services</t>
  </si>
  <si>
    <t>A8111</t>
  </si>
  <si>
    <t>Deputy Chief of Staff</t>
  </si>
  <si>
    <t>G8031</t>
  </si>
  <si>
    <t>Director of Assessment</t>
  </si>
  <si>
    <t>G8033</t>
  </si>
  <si>
    <t>Dir,Student Services/Lg Unit</t>
  </si>
  <si>
    <t>A8004</t>
  </si>
  <si>
    <t>Dir,Ethnic Student Services</t>
  </si>
  <si>
    <t>A8035</t>
  </si>
  <si>
    <t>Dir,Institutional Analytics</t>
  </si>
  <si>
    <t>A8040</t>
  </si>
  <si>
    <t>Dir,Business Opns/Lg Branch</t>
  </si>
  <si>
    <t>Bachelor's degree in Business Administration or related field</t>
  </si>
  <si>
    <t>B8005</t>
  </si>
  <si>
    <t>Dir,Student Financial Aid</t>
  </si>
  <si>
    <t>D8015</t>
  </si>
  <si>
    <t>G8002</t>
  </si>
  <si>
    <t>Dir,Student Affairs/Lg Branch</t>
  </si>
  <si>
    <t>G8003</t>
  </si>
  <si>
    <t>Dir,Career Services</t>
  </si>
  <si>
    <t>G8005</t>
  </si>
  <si>
    <t>Dir,Student Activities</t>
  </si>
  <si>
    <t>G8010</t>
  </si>
  <si>
    <t>Registrar</t>
  </si>
  <si>
    <t>G8012</t>
  </si>
  <si>
    <t>Exec Dir,Global Ed Initiatives</t>
  </si>
  <si>
    <t>G8027</t>
  </si>
  <si>
    <t>G8029</t>
  </si>
  <si>
    <t>Dir,Univ Advising Strategies</t>
  </si>
  <si>
    <t>G8032</t>
  </si>
  <si>
    <t>Dir,Student Union Building</t>
  </si>
  <si>
    <t>H8002</t>
  </si>
  <si>
    <t>Dir,Art Museums</t>
  </si>
  <si>
    <t>M8001</t>
  </si>
  <si>
    <t>Dir,Public Events</t>
  </si>
  <si>
    <t>N8003</t>
  </si>
  <si>
    <t>Dir,Bookstore</t>
  </si>
  <si>
    <t>S8005</t>
  </si>
  <si>
    <t>Dir,Employee Assistance Prog</t>
  </si>
  <si>
    <t>Doctorate degree in Psychology, and completion of Pre-doctoral Clinical Internship</t>
  </si>
  <si>
    <t>X8002</t>
  </si>
  <si>
    <t>Dir,Parking &amp; Trans Services</t>
  </si>
  <si>
    <t>F7004</t>
  </si>
  <si>
    <t>Assoc Dir,Capital Projects</t>
  </si>
  <si>
    <t>A8127</t>
  </si>
  <si>
    <t>Dir,Design &amp; Innovation</t>
  </si>
  <si>
    <t>A8098</t>
  </si>
  <si>
    <t>Dir,Environ Health &amp; Safety</t>
  </si>
  <si>
    <t>H8003</t>
  </si>
  <si>
    <t>Dir,Child Care Center</t>
  </si>
  <si>
    <t>A8128</t>
  </si>
  <si>
    <t>Dir,Children's Campus</t>
  </si>
  <si>
    <t>A7005</t>
  </si>
  <si>
    <t>A7017</t>
  </si>
  <si>
    <t>Mgr,Administrative Opns</t>
  </si>
  <si>
    <t xml:space="preserve">  At Least 3 Years Of Experience Directly Related To The Duties And Responsibilities Specified.</t>
  </si>
  <si>
    <t>A7033</t>
  </si>
  <si>
    <t>Mgr,Purchasing</t>
  </si>
  <si>
    <t>A7094</t>
  </si>
  <si>
    <t>Mgr,Div Supp Svcs</t>
  </si>
  <si>
    <t>A7108</t>
  </si>
  <si>
    <t>Academic Opns Ofcr</t>
  </si>
  <si>
    <t>A7111</t>
  </si>
  <si>
    <t>Dept Administrator C2</t>
  </si>
  <si>
    <t>A7115</t>
  </si>
  <si>
    <t>Dept Administrator R3</t>
  </si>
  <si>
    <t>A7136</t>
  </si>
  <si>
    <t>HSC Mgr,Compliance</t>
  </si>
  <si>
    <t>B7001</t>
  </si>
  <si>
    <t>Budget Officer</t>
  </si>
  <si>
    <t>B7003</t>
  </si>
  <si>
    <t>Mgr,Accounting</t>
  </si>
  <si>
    <t>Bachelor's degree successful completion of at least 15 credit hours of university-level accounting through intermediate accounting</t>
  </si>
  <si>
    <t>B7017</t>
  </si>
  <si>
    <t>HSC Budgets Administrator</t>
  </si>
  <si>
    <t>B7019</t>
  </si>
  <si>
    <t>Financial Officer (Optg Grp)</t>
  </si>
  <si>
    <t>B7022</t>
  </si>
  <si>
    <t>Assoc Dir,Financial Aid</t>
  </si>
  <si>
    <t>D7021</t>
  </si>
  <si>
    <t>Mgr,Acad Affairs/School of Med</t>
  </si>
  <si>
    <t>E0001</t>
  </si>
  <si>
    <t>Information Systems Auditor</t>
  </si>
  <si>
    <t>Bachelor's degree in Computer Science or Business related field</t>
  </si>
  <si>
    <t>E0038</t>
  </si>
  <si>
    <t>IT Svcs Splst</t>
  </si>
  <si>
    <t>E3017</t>
  </si>
  <si>
    <t>HPC Systems Splst 3</t>
  </si>
  <si>
    <t>Bachelor's degree in a related Technical, Scientific, or Engineering discipline</t>
  </si>
  <si>
    <t>F0010</t>
  </si>
  <si>
    <t>University Facilities Engineer</t>
  </si>
  <si>
    <t>F7005</t>
  </si>
  <si>
    <t>Grp Mgr,Capital Projects</t>
  </si>
  <si>
    <t>G6003</t>
  </si>
  <si>
    <t>Diversity Program Director</t>
  </si>
  <si>
    <t>G7043</t>
  </si>
  <si>
    <t>G7084</t>
  </si>
  <si>
    <t>Mgr,Stdnt&amp;Career Svcs/Law Schl</t>
  </si>
  <si>
    <t>L7005</t>
  </si>
  <si>
    <t>Assoc Dir,OCA</t>
  </si>
  <si>
    <t>Doctorate degree in a related Archeological field</t>
  </si>
  <si>
    <t>L7011</t>
  </si>
  <si>
    <t>Mgr,Clinical Trials Operations</t>
  </si>
  <si>
    <t>Successful completion of at least 60 college-level credit hours</t>
  </si>
  <si>
    <t>L7012</t>
  </si>
  <si>
    <t>Research Facility Director</t>
  </si>
  <si>
    <t>N7019</t>
  </si>
  <si>
    <t>Content Director/KNME</t>
  </si>
  <si>
    <t>N7024</t>
  </si>
  <si>
    <t>Mktg &amp; Outreach Officer</t>
  </si>
  <si>
    <t>P7007</t>
  </si>
  <si>
    <t>Mgr,Facilities Maintenance</t>
  </si>
  <si>
    <t>P7008</t>
  </si>
  <si>
    <t>Mgr,Phys Plnt &amp; Fclties</t>
  </si>
  <si>
    <t>Q7007</t>
  </si>
  <si>
    <t>Mgr,Utilities Ops &amp; Maint</t>
  </si>
  <si>
    <t>High School Diploma or GED</t>
  </si>
  <si>
    <t>S6012</t>
  </si>
  <si>
    <t>Sr Neonatal Devt Specialist</t>
  </si>
  <si>
    <t>Master's degree in a directly related clinical field</t>
  </si>
  <si>
    <t>S7008</t>
  </si>
  <si>
    <t>Nurse Mgr/General Care</t>
  </si>
  <si>
    <t>S7025</t>
  </si>
  <si>
    <t>Mgr,Primary Care Clinic</t>
  </si>
  <si>
    <t>X6011</t>
  </si>
  <si>
    <t>Environ Hlth Manager</t>
  </si>
  <si>
    <t>X7001</t>
  </si>
  <si>
    <t>Assoc Dir,Parking &amp; Trans Svcs</t>
  </si>
  <si>
    <t>X7010</t>
  </si>
  <si>
    <t>Police Commander</t>
  </si>
  <si>
    <t>X7012</t>
  </si>
  <si>
    <t>University Emergency Manager</t>
  </si>
  <si>
    <t>X7014</t>
  </si>
  <si>
    <t>University Biosafety Officer</t>
  </si>
  <si>
    <t>Bachelor's degree in Microbiology, Biochemistry, Genetics, Molecular Biology or related field</t>
  </si>
  <si>
    <t>Y6005</t>
  </si>
  <si>
    <t>Sports Compliance Manager</t>
  </si>
  <si>
    <t>B7016</t>
  </si>
  <si>
    <t>Univ Budgets Administrator</t>
  </si>
  <si>
    <t>Bachelor's degree in business or in a related field</t>
  </si>
  <si>
    <t>X7006</t>
  </si>
  <si>
    <t>Industrial Security Officer</t>
  </si>
  <si>
    <t>B7038</t>
  </si>
  <si>
    <t>Mgr,Sponsored Projects</t>
  </si>
  <si>
    <t>W7007</t>
  </si>
  <si>
    <t>Mgr,Environmental Svcs</t>
  </si>
  <si>
    <t>E7129</t>
  </si>
  <si>
    <t>Mgr,IT Svcs</t>
  </si>
  <si>
    <t>D7052</t>
  </si>
  <si>
    <t>A7014</t>
  </si>
  <si>
    <t>Strategic Support Manager</t>
  </si>
  <si>
    <t>X0027</t>
  </si>
  <si>
    <t>Security Operations Director</t>
  </si>
  <si>
    <t>A7034</t>
  </si>
  <si>
    <t>Health Extension Regional Ofcr</t>
  </si>
  <si>
    <t>N7003</t>
  </si>
  <si>
    <t>Dir,Ticketing Svcs</t>
  </si>
  <si>
    <t>N7059</t>
  </si>
  <si>
    <t>L2004</t>
  </si>
  <si>
    <t>Sr Research Scientist 2</t>
  </si>
  <si>
    <t>D7001</t>
  </si>
  <si>
    <t>Mgr,Safety</t>
  </si>
  <si>
    <t>N8063</t>
  </si>
  <si>
    <t>Dir,Broadcast Technology</t>
  </si>
  <si>
    <t>P6007</t>
  </si>
  <si>
    <t>L6012</t>
  </si>
  <si>
    <t>Clinical Research Associate</t>
  </si>
  <si>
    <t>R4002</t>
  </si>
  <si>
    <t>Sr Clinical Psychologist</t>
  </si>
  <si>
    <t>Doctorate or terminal degree in Psychology, and completion of Pre-doctoral Clinical Internship</t>
  </si>
  <si>
    <t>N7064</t>
  </si>
  <si>
    <t>Dir,Comm &amp; Outreach Proj ECHO</t>
  </si>
  <si>
    <t>University Planner</t>
  </si>
  <si>
    <t>Bachelor's degree in a directly related field of study</t>
  </si>
  <si>
    <t>A7069</t>
  </si>
  <si>
    <t>Program Operations Director</t>
  </si>
  <si>
    <t>F3002</t>
  </si>
  <si>
    <t>Research Engineer 3</t>
  </si>
  <si>
    <t>Bachelor's degree in a directly related field</t>
  </si>
  <si>
    <t>A7040</t>
  </si>
  <si>
    <t>University Policy Officer</t>
  </si>
  <si>
    <t>A7087</t>
  </si>
  <si>
    <t>S0046</t>
  </si>
  <si>
    <t>Nurse Educator</t>
  </si>
  <si>
    <t>D7053</t>
  </si>
  <si>
    <t>D7045</t>
  </si>
  <si>
    <t>Mgr,HR Compensation</t>
  </si>
  <si>
    <t>D7043</t>
  </si>
  <si>
    <t>D5017</t>
  </si>
  <si>
    <t>Title IX Coordinator</t>
  </si>
  <si>
    <t>N7005</t>
  </si>
  <si>
    <t>Assoc Dir,Alumni Relations</t>
  </si>
  <si>
    <t>L0018</t>
  </si>
  <si>
    <t>Biostatistician</t>
  </si>
  <si>
    <t>R7012</t>
  </si>
  <si>
    <t>Assoc Dir,Clinical Cnslg Svcs</t>
  </si>
  <si>
    <t>Bachelor's degree in a relevant field</t>
  </si>
  <si>
    <t>B3002</t>
  </si>
  <si>
    <t>Internal Auditor,Sr</t>
  </si>
  <si>
    <t>N6004</t>
  </si>
  <si>
    <t>Development Officer</t>
  </si>
  <si>
    <t>G8013</t>
  </si>
  <si>
    <t>Dir,Women's Resource Center</t>
  </si>
  <si>
    <t>Dir,Golf Courses</t>
  </si>
  <si>
    <t>C5002</t>
  </si>
  <si>
    <t>Assistant University Counsel</t>
  </si>
  <si>
    <t>Y7022</t>
  </si>
  <si>
    <t>Special Asst to the Head Coach</t>
  </si>
  <si>
    <t>G7089</t>
  </si>
  <si>
    <t>Dir,Student Services/Sm Unit</t>
  </si>
  <si>
    <t>A8097</t>
  </si>
  <si>
    <t>Dir,Business Opns/Sm Branch</t>
  </si>
  <si>
    <t>G8030</t>
  </si>
  <si>
    <t>Dir,Student Affairs/Sm Branch</t>
  </si>
  <si>
    <t>M8002</t>
  </si>
  <si>
    <t>Dir,Tamarind Institute</t>
  </si>
  <si>
    <t>H8001</t>
  </si>
  <si>
    <t>Dir,Harwood Museum</t>
  </si>
  <si>
    <t>N8008</t>
  </si>
  <si>
    <t>General Manager/KUNM</t>
  </si>
  <si>
    <t>Coord,University Compliance</t>
  </si>
  <si>
    <t>S7059</t>
  </si>
  <si>
    <t>Assoc Dir,SHAC QualityPrgms/RN</t>
  </si>
  <si>
    <t>A7128</t>
  </si>
  <si>
    <t>Assoc Dir,Children's Campus</t>
  </si>
  <si>
    <t>N7061</t>
  </si>
  <si>
    <t>Assoc Dir,Government Relations</t>
  </si>
  <si>
    <t>S5012</t>
  </si>
  <si>
    <t>Charge Nurse / Specialty</t>
  </si>
  <si>
    <t>A0057</t>
  </si>
  <si>
    <t>Research &amp; Information Mgr</t>
  </si>
  <si>
    <t>A4020</t>
  </si>
  <si>
    <t>Sr Institutional Researcher</t>
  </si>
  <si>
    <t>A4029</t>
  </si>
  <si>
    <t>Business Analyst,Sr</t>
  </si>
  <si>
    <t>A7009</t>
  </si>
  <si>
    <t>Assoc Dir,Latin American Inst</t>
  </si>
  <si>
    <t>A7011</t>
  </si>
  <si>
    <t>Assoc Dir,Business Operations</t>
  </si>
  <si>
    <t>A7018</t>
  </si>
  <si>
    <t>Mgr,CRLS</t>
  </si>
  <si>
    <t>A7043</t>
  </si>
  <si>
    <t>Program Planning Officer</t>
  </si>
  <si>
    <t>A7086</t>
  </si>
  <si>
    <t>Senior Operations Manager</t>
  </si>
  <si>
    <t>A7110</t>
  </si>
  <si>
    <t>Dept Administrator C1</t>
  </si>
  <si>
    <t>A7114</t>
  </si>
  <si>
    <t>Dept Administrator R2</t>
  </si>
  <si>
    <t>A7118</t>
  </si>
  <si>
    <t>Dept Administrator A3</t>
  </si>
  <si>
    <t>A7120</t>
  </si>
  <si>
    <t>Executive Admin Assistant/HSC</t>
  </si>
  <si>
    <t>A8017</t>
  </si>
  <si>
    <t>Dir,Span Colonial Res Ctr</t>
  </si>
  <si>
    <t>B4039</t>
  </si>
  <si>
    <t>Financial Svcs Accountant,Sr</t>
  </si>
  <si>
    <t>Bachelor's degree, successful completion of at least 15 credit hours of university-level accounting through intermediate accounting</t>
  </si>
  <si>
    <t>B6015</t>
  </si>
  <si>
    <t>Supv,Fiscal Services</t>
  </si>
  <si>
    <t>B7027</t>
  </si>
  <si>
    <t>Sr Business Mgr</t>
  </si>
  <si>
    <t>C1001</t>
  </si>
  <si>
    <t>Attorney</t>
  </si>
  <si>
    <t>D4007</t>
  </si>
  <si>
    <t>Sr Faculty Affairs Conslt/SOM</t>
  </si>
  <si>
    <t>D6012</t>
  </si>
  <si>
    <t>UNMTemps &amp; Recruitment Srv Mgr</t>
  </si>
  <si>
    <t>E2017</t>
  </si>
  <si>
    <t>HPC Systems Splst 2</t>
  </si>
  <si>
    <t>E3050</t>
  </si>
  <si>
    <t>Systems/Network Analyst 3</t>
  </si>
  <si>
    <t xml:space="preserve">  At Least 2 Years Of Progressively Responsible Experience Directly Related To The Duties And Responsibilities Specified.</t>
  </si>
  <si>
    <t>E3051</t>
  </si>
  <si>
    <t>Programmer Analyst 3</t>
  </si>
  <si>
    <t>E6010</t>
  </si>
  <si>
    <t>Web Site Administrator</t>
  </si>
  <si>
    <t>G0045</t>
  </si>
  <si>
    <t>Athletic Stdnt Enrlmt Ofcr</t>
  </si>
  <si>
    <t>G7007</t>
  </si>
  <si>
    <t>Assoc Dir,Admissions &amp; Recruit</t>
  </si>
  <si>
    <t>G7008</t>
  </si>
  <si>
    <t>Associate Registrar</t>
  </si>
  <si>
    <t>G7053</t>
  </si>
  <si>
    <t>Education &amp; Outreach Mgr</t>
  </si>
  <si>
    <t>G7056</t>
  </si>
  <si>
    <t>Assoc Dir Accessibility Svcs</t>
  </si>
  <si>
    <t>G7076</t>
  </si>
  <si>
    <t>Academic Success Mgr/Law Schl</t>
  </si>
  <si>
    <t>H7016</t>
  </si>
  <si>
    <t>University Archivist</t>
  </si>
  <si>
    <t>L1019</t>
  </si>
  <si>
    <t>Scientist/Health Sciences</t>
  </si>
  <si>
    <t>L3018</t>
  </si>
  <si>
    <t>HS Associate Scientist 3</t>
  </si>
  <si>
    <t>N7018</t>
  </si>
  <si>
    <t>Mgr,Membership Services</t>
  </si>
  <si>
    <t>N7040</t>
  </si>
  <si>
    <t>Programming Director/KUNM</t>
  </si>
  <si>
    <t>N7045</t>
  </si>
  <si>
    <t>Devt &amp; Donor Relns Mgr (Vlcia)</t>
  </si>
  <si>
    <t>P3011</t>
  </si>
  <si>
    <t>Sr Project/Construction Mgr</t>
  </si>
  <si>
    <t>P7005</t>
  </si>
  <si>
    <t>Mgr,Work Control</t>
  </si>
  <si>
    <t>S4009</t>
  </si>
  <si>
    <t>Sr Ptnt Sppt Thpst/Crit Care</t>
  </si>
  <si>
    <t>S4018</t>
  </si>
  <si>
    <t>RN Case Manager (Senior)</t>
  </si>
  <si>
    <t>Bachelor's degree in Nursing or a related clinical field</t>
  </si>
  <si>
    <t>S5008</t>
  </si>
  <si>
    <t>Neonatal Devt Specialist</t>
  </si>
  <si>
    <t>S7023</t>
  </si>
  <si>
    <t>Assoc Dir,Clinical Services</t>
  </si>
  <si>
    <t>S7056</t>
  </si>
  <si>
    <t>Mgr,Crisis Services</t>
  </si>
  <si>
    <t>Master's degree in Counseling or an equivalent field</t>
  </si>
  <si>
    <t>T0005</t>
  </si>
  <si>
    <t>Health Physicist</t>
  </si>
  <si>
    <t>T6009</t>
  </si>
  <si>
    <t>Supv,Animal Res Fac (Division)</t>
  </si>
  <si>
    <t>B3041</t>
  </si>
  <si>
    <t>Medical Practice Specialist,Sr</t>
  </si>
  <si>
    <t>M7016</t>
  </si>
  <si>
    <t>Multimedia Producer/Dir,Exec</t>
  </si>
  <si>
    <t>M7004</t>
  </si>
  <si>
    <t>Mgr,Multimedia Services</t>
  </si>
  <si>
    <t>B4038</t>
  </si>
  <si>
    <t>Sponsored Projects Officer,Sr</t>
  </si>
  <si>
    <t>G7085</t>
  </si>
  <si>
    <t>Asst Dir,Residence Life</t>
  </si>
  <si>
    <t>A7139</t>
  </si>
  <si>
    <t>Asst Dir,Housing Business Opns</t>
  </si>
  <si>
    <t>E3048</t>
  </si>
  <si>
    <t>Technical Analyst 3</t>
  </si>
  <si>
    <t>A7126</t>
  </si>
  <si>
    <t>Mgr,Compliance</t>
  </si>
  <si>
    <t>G5046</t>
  </si>
  <si>
    <t>Univ Accreditation Mgr</t>
  </si>
  <si>
    <t>N7029</t>
  </si>
  <si>
    <t>Mgr,Mktg &amp; Devt/KUNM</t>
  </si>
  <si>
    <t>D1073</t>
  </si>
  <si>
    <t>Labor/Employee Relations Splst</t>
  </si>
  <si>
    <t>W7006</t>
  </si>
  <si>
    <t>Mgr,Sustainability</t>
  </si>
  <si>
    <t>L1004</t>
  </si>
  <si>
    <t>Sr Research Scientist 1</t>
  </si>
  <si>
    <t>C6000</t>
  </si>
  <si>
    <t>Custodian of Public Records</t>
  </si>
  <si>
    <t>D0033</t>
  </si>
  <si>
    <t>HR Projects Specialist</t>
  </si>
  <si>
    <t>S7004</t>
  </si>
  <si>
    <t>Mgr,Clinical Qlty Improvement</t>
  </si>
  <si>
    <t>N0009</t>
  </si>
  <si>
    <t>Univ Media Relations Officer</t>
  </si>
  <si>
    <t>Bachelor's degree in Journalism, Communications, or other related field</t>
  </si>
  <si>
    <t>Y7004</t>
  </si>
  <si>
    <t>Mgr,Sports Facilities</t>
  </si>
  <si>
    <t>N7060</t>
  </si>
  <si>
    <t>Mgr,Athletics Ticketing</t>
  </si>
  <si>
    <t>B4008</t>
  </si>
  <si>
    <t>Financial Analyst</t>
  </si>
  <si>
    <t>N5015</t>
  </si>
  <si>
    <t>Development Associate</t>
  </si>
  <si>
    <t>G7087</t>
  </si>
  <si>
    <t>Mgr,Student Success</t>
  </si>
  <si>
    <t>G7088</t>
  </si>
  <si>
    <t>Mgr,International Education</t>
  </si>
  <si>
    <t>G7086</t>
  </si>
  <si>
    <t>Mgr,Academic Advisement</t>
  </si>
  <si>
    <t>HR Administrator 3</t>
  </si>
  <si>
    <t>T3005</t>
  </si>
  <si>
    <t>Radiologic Tech/Specialty,Sr</t>
  </si>
  <si>
    <t>R1002</t>
  </si>
  <si>
    <t>Clinical Psychologist</t>
  </si>
  <si>
    <t>D4015</t>
  </si>
  <si>
    <t>HR Consultant,Sr</t>
  </si>
  <si>
    <t>A7002</t>
  </si>
  <si>
    <t>Sr Program Manager</t>
  </si>
  <si>
    <t>F2002</t>
  </si>
  <si>
    <t>Research Engineer 2</t>
  </si>
  <si>
    <t>F1003</t>
  </si>
  <si>
    <t>Sr Research Engineer 1</t>
  </si>
  <si>
    <t>Master's degree in a directly related Engineering field</t>
  </si>
  <si>
    <t>H7003</t>
  </si>
  <si>
    <t>Mgr,Career Counseling</t>
  </si>
  <si>
    <t>S4060</t>
  </si>
  <si>
    <t>Learning Specialist,Sr</t>
  </si>
  <si>
    <t>A7035</t>
  </si>
  <si>
    <t>Mgr,Research Admin</t>
  </si>
  <si>
    <t>D4012</t>
  </si>
  <si>
    <t>Benefits Specialist,Sr</t>
  </si>
  <si>
    <t>N7057</t>
  </si>
  <si>
    <t>Mgr,UNM Press EDP Services</t>
  </si>
  <si>
    <t>N7037</t>
  </si>
  <si>
    <t>Mgr,UNM Press Mktg &amp; Sales</t>
  </si>
  <si>
    <t>D5042</t>
  </si>
  <si>
    <t>Equal Opportunity Investigator</t>
  </si>
  <si>
    <t>D4002</t>
  </si>
  <si>
    <t>Compensation Specialist,Sr</t>
  </si>
  <si>
    <t>D4014</t>
  </si>
  <si>
    <t>D0007</t>
  </si>
  <si>
    <t>T6018</t>
  </si>
  <si>
    <t>Supv,Imaging Services</t>
  </si>
  <si>
    <t>Associate's degree in related discipline</t>
  </si>
  <si>
    <t>A7036</t>
  </si>
  <si>
    <t>Faculty Research Support Offic</t>
  </si>
  <si>
    <t>A0107</t>
  </si>
  <si>
    <t>Civil Rights Advisor</t>
  </si>
  <si>
    <t>N7013</t>
  </si>
  <si>
    <t>Sports Information Director</t>
  </si>
  <si>
    <t>E3049</t>
  </si>
  <si>
    <t>IT Project Mgr 3</t>
  </si>
  <si>
    <t>P6005</t>
  </si>
  <si>
    <t>Energy Services Manager</t>
  </si>
  <si>
    <t>Y7019</t>
  </si>
  <si>
    <t>Team Opns Dir/Major Sports</t>
  </si>
  <si>
    <t>P7003</t>
  </si>
  <si>
    <t>Mgr,Maint &amp; Construction</t>
  </si>
  <si>
    <t>N7055</t>
  </si>
  <si>
    <t>Marketing Manager</t>
  </si>
  <si>
    <t>L6011</t>
  </si>
  <si>
    <t>Supv,Technical Services/OMI</t>
  </si>
  <si>
    <t>Spec Asst to the Bd of Regents</t>
  </si>
  <si>
    <t>A1020</t>
  </si>
  <si>
    <t>Institutional Researcher</t>
  </si>
  <si>
    <t>A1029</t>
  </si>
  <si>
    <t>Business Analyst</t>
  </si>
  <si>
    <t>A2126</t>
  </si>
  <si>
    <t>Compliance Splst</t>
  </si>
  <si>
    <t>A5041</t>
  </si>
  <si>
    <t>Database Des &amp; Analysis Mgr</t>
  </si>
  <si>
    <t>A6010</t>
  </si>
  <si>
    <t>Program Planning Manager</t>
  </si>
  <si>
    <t>A6011</t>
  </si>
  <si>
    <t>Mgr,Small Business Devt Ctr</t>
  </si>
  <si>
    <t>A6024</t>
  </si>
  <si>
    <t>Human Protections Specialist</t>
  </si>
  <si>
    <t>Bachelor's degree in Nursing, Biomedical Science, or closely related field</t>
  </si>
  <si>
    <t>A6027</t>
  </si>
  <si>
    <t>CVO Credentialing Manager</t>
  </si>
  <si>
    <t>A7071</t>
  </si>
  <si>
    <t>Executive Assistant</t>
  </si>
  <si>
    <t>A7073</t>
  </si>
  <si>
    <t>Group Mgr,Med Billing Opns</t>
  </si>
  <si>
    <t>A7097</t>
  </si>
  <si>
    <t>Group Manager, Med Coding</t>
  </si>
  <si>
    <t>A7107</t>
  </si>
  <si>
    <t>Unit Administrator 3</t>
  </si>
  <si>
    <t>A7113</t>
  </si>
  <si>
    <t>Dept Administrator R1</t>
  </si>
  <si>
    <t>A7117</t>
  </si>
  <si>
    <t>Dept Administrator A2</t>
  </si>
  <si>
    <t>B3001</t>
  </si>
  <si>
    <t>Accountant 3</t>
  </si>
  <si>
    <t>Bachelor's degree and successful completion of at least 15 credit hours of university-level accounting through intermediate accounting</t>
  </si>
  <si>
    <t>B4014</t>
  </si>
  <si>
    <t>Sr Contracts Specialist</t>
  </si>
  <si>
    <t>B7006</t>
  </si>
  <si>
    <t>Business Manager</t>
  </si>
  <si>
    <t>B7015</t>
  </si>
  <si>
    <t>Mgr,Financial Aid</t>
  </si>
  <si>
    <t>D0041</t>
  </si>
  <si>
    <t>Faculty Affairs &amp; Svcs Cnslt</t>
  </si>
  <si>
    <t>E1017</t>
  </si>
  <si>
    <t>HPC Systems Splst 1</t>
  </si>
  <si>
    <t>E2048</t>
  </si>
  <si>
    <t>Technical Analyst 2</t>
  </si>
  <si>
    <t>E2050</t>
  </si>
  <si>
    <t>Systems/Network Analyst 2</t>
  </si>
  <si>
    <t>G6046</t>
  </si>
  <si>
    <t>Transfer Articultn Manager</t>
  </si>
  <si>
    <t>G6050</t>
  </si>
  <si>
    <t>Student Conduct Officer</t>
  </si>
  <si>
    <t>G6105</t>
  </si>
  <si>
    <t>Medical Education Prog Mgr</t>
  </si>
  <si>
    <t>G7019</t>
  </si>
  <si>
    <t>Mgr,Employer Outreach</t>
  </si>
  <si>
    <t>G7020</t>
  </si>
  <si>
    <t>Mgr,Instruction</t>
  </si>
  <si>
    <t>G7037</t>
  </si>
  <si>
    <t>Mgr,Community Educ Services</t>
  </si>
  <si>
    <t>Master's degree in Education or related field</t>
  </si>
  <si>
    <t>G7044</t>
  </si>
  <si>
    <t>Registrar / Law School</t>
  </si>
  <si>
    <t>G7060</t>
  </si>
  <si>
    <t>Scholarships &amp; Outreach Mgr</t>
  </si>
  <si>
    <t>H0043</t>
  </si>
  <si>
    <t>Coding Education Manager</t>
  </si>
  <si>
    <t>High school diploma or GED and completion of CPC training</t>
  </si>
  <si>
    <t>H3002</t>
  </si>
  <si>
    <t>Curator 3</t>
  </si>
  <si>
    <t>H4007</t>
  </si>
  <si>
    <t>Instructnl Media Project Mgr</t>
  </si>
  <si>
    <t>H6023</t>
  </si>
  <si>
    <t>Supv,Wellness Program</t>
  </si>
  <si>
    <t>H7002</t>
  </si>
  <si>
    <t>Mgr,Library Operations</t>
  </si>
  <si>
    <t>H7018</t>
  </si>
  <si>
    <t>Collections Manager</t>
  </si>
  <si>
    <t>L0012</t>
  </si>
  <si>
    <t>Research Information Splst</t>
  </si>
  <si>
    <t>L2018</t>
  </si>
  <si>
    <t>HS/Associate Scientist 2</t>
  </si>
  <si>
    <t>L4006</t>
  </si>
  <si>
    <t>Sr Statistician</t>
  </si>
  <si>
    <t>L4015</t>
  </si>
  <si>
    <t>Science Mus Collection Mgr,Sr</t>
  </si>
  <si>
    <t>L4020</t>
  </si>
  <si>
    <t>HS Sr Research Specialist</t>
  </si>
  <si>
    <t>L7010</t>
  </si>
  <si>
    <t>Sci Research Manager</t>
  </si>
  <si>
    <t>M0002</t>
  </si>
  <si>
    <t>Master Printer/Lithography</t>
  </si>
  <si>
    <t>M7002</t>
  </si>
  <si>
    <t>Production Svcs Tech Director</t>
  </si>
  <si>
    <t>M7012</t>
  </si>
  <si>
    <t>TV Production Mgr/Director</t>
  </si>
  <si>
    <t>N0033</t>
  </si>
  <si>
    <t>HSC Media Relations Mgr</t>
  </si>
  <si>
    <t>N4008</t>
  </si>
  <si>
    <t>Sr Acquisitions Editor</t>
  </si>
  <si>
    <t>N4009</t>
  </si>
  <si>
    <t>Univ Communication Rep</t>
  </si>
  <si>
    <t>N4013</t>
  </si>
  <si>
    <t>Public Relations Spec,Sr</t>
  </si>
  <si>
    <t>N6020</t>
  </si>
  <si>
    <t>Social Media Manager</t>
  </si>
  <si>
    <t>N7035</t>
  </si>
  <si>
    <t>Division Manager,Bookstore</t>
  </si>
  <si>
    <t>P2011</t>
  </si>
  <si>
    <t>Project/Construction Mgr</t>
  </si>
  <si>
    <t>P7006</t>
  </si>
  <si>
    <t>Mgr,Facility Operations</t>
  </si>
  <si>
    <t>S0011</t>
  </si>
  <si>
    <t>Coord,Quality Assurance</t>
  </si>
  <si>
    <t>S0037</t>
  </si>
  <si>
    <t>Dental Hygienist</t>
  </si>
  <si>
    <t>S4012</t>
  </si>
  <si>
    <t>Program Therapist (Senior)</t>
  </si>
  <si>
    <t>S7013</t>
  </si>
  <si>
    <t>Clinical Research Mgr</t>
  </si>
  <si>
    <t>T0042</t>
  </si>
  <si>
    <t>Animal Care Compliance Splst</t>
  </si>
  <si>
    <t>W6004</t>
  </si>
  <si>
    <t>Athletics Turf Manager</t>
  </si>
  <si>
    <t>Bachelor's degree in Agronomy, Plant Science, Horticulture, or an equivalent discipline</t>
  </si>
  <si>
    <t>W7004</t>
  </si>
  <si>
    <t>Mgr,Grounds &amp; Landscaping</t>
  </si>
  <si>
    <t>X0002</t>
  </si>
  <si>
    <t>Radiation Safety Specialist</t>
  </si>
  <si>
    <t>X0017</t>
  </si>
  <si>
    <t>Hazardous Materials Specialist</t>
  </si>
  <si>
    <t>X0023</t>
  </si>
  <si>
    <t>Biosafety Specialist</t>
  </si>
  <si>
    <t>Bachelor's degree in Microbiology or Biomedical Sciences</t>
  </si>
  <si>
    <t>X5018</t>
  </si>
  <si>
    <t>Coord,Chemical Safety</t>
  </si>
  <si>
    <t>X7011</t>
  </si>
  <si>
    <t>Mgr,Public Transport Opns</t>
  </si>
  <si>
    <t>Y4003</t>
  </si>
  <si>
    <t>Sports Team Opns Manager</t>
  </si>
  <si>
    <t>E2051</t>
  </si>
  <si>
    <t>Programmer Analyst 2</t>
  </si>
  <si>
    <t>B1038</t>
  </si>
  <si>
    <t>Sponsored Projects Officer</t>
  </si>
  <si>
    <t>M6016</t>
  </si>
  <si>
    <t>Multimedia Producer/Dir,Sr</t>
  </si>
  <si>
    <t>X6015</t>
  </si>
  <si>
    <t>Police Lieutenant</t>
  </si>
  <si>
    <t>Graduation from an accredited law enforcement academy</t>
  </si>
  <si>
    <t>L3001</t>
  </si>
  <si>
    <t>Research Scientist 3</t>
  </si>
  <si>
    <t>N4004</t>
  </si>
  <si>
    <t>Univ Marketing Rep,Sr</t>
  </si>
  <si>
    <t>L7007</t>
  </si>
  <si>
    <t>Archaeology Project Admin</t>
  </si>
  <si>
    <t>Master's degree in Anthropology (Archaeological emphasis) or related discipline</t>
  </si>
  <si>
    <t>D1016</t>
  </si>
  <si>
    <t>Technical Training Consultant</t>
  </si>
  <si>
    <t>A6008</t>
  </si>
  <si>
    <t>Supv,Med Coding Compliance</t>
  </si>
  <si>
    <t>H0046</t>
  </si>
  <si>
    <t>Education Consultant</t>
  </si>
  <si>
    <t>G5086</t>
  </si>
  <si>
    <t>Supv,Academic Advisement</t>
  </si>
  <si>
    <t>G5087</t>
  </si>
  <si>
    <t>Supv,Student Success</t>
  </si>
  <si>
    <t>G5088</t>
  </si>
  <si>
    <t>Supv,International Edu</t>
  </si>
  <si>
    <t>H0004</t>
  </si>
  <si>
    <t>Archivist</t>
  </si>
  <si>
    <t>N7063</t>
  </si>
  <si>
    <t>Mgr,Broadcast Technology</t>
  </si>
  <si>
    <t>HR Administrator 2</t>
  </si>
  <si>
    <t>T2005</t>
  </si>
  <si>
    <t>Radiologic Tech/Specialty</t>
  </si>
  <si>
    <t>T6010</t>
  </si>
  <si>
    <t>Supv,Data Collection/NMTR</t>
  </si>
  <si>
    <t xml:space="preserve">High school diploma or GED, at least 7 years of experience directly related to the duties and responsibilities specified and National Cancer Registrars Association, Certified Tumor Registrar (CTR) OR Associate's or Bachelor's degree in Biology or Biological Sciences, at least 5 years of experience directly related to the duties and responsibilities specified and National Cancer Registrars Association, Certified Tumor Registrar (CTR) OR Registered Health Information Administrator (RHIA)/Registered Health Information Technician (RHIT), at least 5 years of experience directly related to the duties and responsibilities specified and National Cancer Registrars Association, Certified Tumor Registrar (CTR) </t>
  </si>
  <si>
    <t>D1015</t>
  </si>
  <si>
    <t>HR Consultant</t>
  </si>
  <si>
    <t>A6002</t>
  </si>
  <si>
    <t>Program Manager</t>
  </si>
  <si>
    <t>F1002</t>
  </si>
  <si>
    <t>Research Engineer 1</t>
  </si>
  <si>
    <t xml:space="preserve">  At Least 6 Months Of Experience Directly Related To The Duties And Responsibilities Specified.</t>
  </si>
  <si>
    <t>S4001</t>
  </si>
  <si>
    <t>Clinical Nutritionist,Sr</t>
  </si>
  <si>
    <t>Bachelor's degree in Nutrition, Dietetics, or an equivalent field</t>
  </si>
  <si>
    <t>B4011</t>
  </si>
  <si>
    <t>Sr Contract &amp; Grant Admnstrtr</t>
  </si>
  <si>
    <t>H0021</t>
  </si>
  <si>
    <t>Curator,Education &amp; Publ Progs</t>
  </si>
  <si>
    <t>D1014</t>
  </si>
  <si>
    <t>D1002</t>
  </si>
  <si>
    <t>Compensation Specialist</t>
  </si>
  <si>
    <t>A3028</t>
  </si>
  <si>
    <t>Real Estate Associate,Sr</t>
  </si>
  <si>
    <t>D5010</t>
  </si>
  <si>
    <t>Training &amp; Devt Consultant,Sr</t>
  </si>
  <si>
    <t>V7005</t>
  </si>
  <si>
    <t>Mgr,Venue Operations</t>
  </si>
  <si>
    <t>X0014</t>
  </si>
  <si>
    <t>Safety Specialist</t>
  </si>
  <si>
    <t>B2002</t>
  </si>
  <si>
    <t>Internal Auditor</t>
  </si>
  <si>
    <t>S0033</t>
  </si>
  <si>
    <t>Neonatal Practice Trainee</t>
  </si>
  <si>
    <t>Bachelor's degree with immediate eligibility to enter an accredited MSN program</t>
  </si>
  <si>
    <t>A6037</t>
  </si>
  <si>
    <t>Mgr,Medical Staff Affairs</t>
  </si>
  <si>
    <t>N6012</t>
  </si>
  <si>
    <t>Alumni Relations Officer</t>
  </si>
  <si>
    <t>Planner</t>
  </si>
  <si>
    <t>D7054</t>
  </si>
  <si>
    <t>Mgr,HR Transaction Center</t>
  </si>
  <si>
    <t xml:space="preserve"> At Least 9 Of Experience Directly Related To The Duties And Responsibilities Specified.</t>
  </si>
  <si>
    <t>E2049</t>
  </si>
  <si>
    <t>IT Project Mgr 2</t>
  </si>
  <si>
    <t>C0009</t>
  </si>
  <si>
    <t>Med Malpractice Claims Splst</t>
  </si>
  <si>
    <t>A7007</t>
  </si>
  <si>
    <t>Administrative Officer (Div)</t>
  </si>
  <si>
    <t>G0088</t>
  </si>
  <si>
    <t>Univ Advisement Specialist</t>
  </si>
  <si>
    <t>N7025</t>
  </si>
  <si>
    <t>Mgr,Broadcast Operations</t>
  </si>
  <si>
    <t>A7004</t>
  </si>
  <si>
    <t>D7015</t>
  </si>
  <si>
    <t>Education &amp; Devt Manager</t>
  </si>
  <si>
    <t>A6034</t>
  </si>
  <si>
    <t>Operations Manager</t>
  </si>
  <si>
    <t>B4007</t>
  </si>
  <si>
    <t>Sr Med Coding Analyst</t>
  </si>
  <si>
    <t>E4006</t>
  </si>
  <si>
    <t>Web Designer,Sr</t>
  </si>
  <si>
    <t>G5032</t>
  </si>
  <si>
    <t>Coord,Student &amp; Graduate Svcs</t>
  </si>
  <si>
    <t>G6005</t>
  </si>
  <si>
    <t>Supv,Teaching Lab</t>
  </si>
  <si>
    <t>Q0016</t>
  </si>
  <si>
    <t>Utilities Electrician</t>
  </si>
  <si>
    <t>Q6002</t>
  </si>
  <si>
    <t>Supv,Utilities Maint</t>
  </si>
  <si>
    <t>Q6004</t>
  </si>
  <si>
    <t>Supv,Utilities Instrmt &amp; Ctrls</t>
  </si>
  <si>
    <t>Q6013</t>
  </si>
  <si>
    <t>Supv,Water Systems</t>
  </si>
  <si>
    <t>T0020</t>
  </si>
  <si>
    <t>Histology Tech,Sr.</t>
  </si>
  <si>
    <t>Z0015</t>
  </si>
  <si>
    <t>Energy Services Tech</t>
  </si>
  <si>
    <t>G0016</t>
  </si>
  <si>
    <t>Staff Interpreter</t>
  </si>
  <si>
    <t>SU</t>
  </si>
  <si>
    <t>A0053</t>
  </si>
  <si>
    <t>University Policy Specialist</t>
  </si>
  <si>
    <t>A5061</t>
  </si>
  <si>
    <t>Coord,President's Ofc Events</t>
  </si>
  <si>
    <t>A7016</t>
  </si>
  <si>
    <t>Mgr,Referral Services</t>
  </si>
  <si>
    <t>A7019</t>
  </si>
  <si>
    <t>Executive Asst/Enterprise Unit</t>
  </si>
  <si>
    <t>A7020</t>
  </si>
  <si>
    <t>Mgr,Clinical Support</t>
  </si>
  <si>
    <t>A7106</t>
  </si>
  <si>
    <t>Unit Administrator 2</t>
  </si>
  <si>
    <t>A7116</t>
  </si>
  <si>
    <t>Dept Administrator A1</t>
  </si>
  <si>
    <t>B1014</t>
  </si>
  <si>
    <t>Contracts Specialist</t>
  </si>
  <si>
    <t>B2001</t>
  </si>
  <si>
    <t>Accountant 2</t>
  </si>
  <si>
    <t>Bachelor's degree and successful completion of at least 12 credit hours of university-level accounting through intermediate accounting</t>
  </si>
  <si>
    <t>B4040</t>
  </si>
  <si>
    <t>Sponsored Projects Splst,Sr</t>
  </si>
  <si>
    <t>B6001</t>
  </si>
  <si>
    <t>Supv,Med Billing</t>
  </si>
  <si>
    <t>B7033</t>
  </si>
  <si>
    <t>Mgr,Business Services</t>
  </si>
  <si>
    <t>E1050</t>
  </si>
  <si>
    <t>Systems/Network Analyst 1</t>
  </si>
  <si>
    <t>F3001</t>
  </si>
  <si>
    <t>Sr Engineering Lab Coordinator</t>
  </si>
  <si>
    <t>G0015</t>
  </si>
  <si>
    <t>Student Activities Advisor</t>
  </si>
  <si>
    <t>G4005</t>
  </si>
  <si>
    <t>Medical Education Prog Splst</t>
  </si>
  <si>
    <t>G6009</t>
  </si>
  <si>
    <t>Branch/Division Registrar</t>
  </si>
  <si>
    <t>G6017</t>
  </si>
  <si>
    <t>Supv,Community Ed Programs</t>
  </si>
  <si>
    <t>G7001</t>
  </si>
  <si>
    <t>Mgr,Enrollment Services</t>
  </si>
  <si>
    <t>G7061</t>
  </si>
  <si>
    <t>Career Services Mgr/Br/Div</t>
  </si>
  <si>
    <t>H5006</t>
  </si>
  <si>
    <t>Library Services Coordinator</t>
  </si>
  <si>
    <t>K7010</t>
  </si>
  <si>
    <t>Digital &amp; Media Svcs Ops Mgr</t>
  </si>
  <si>
    <t>L1018</t>
  </si>
  <si>
    <t>HS/Associate Scientist 1</t>
  </si>
  <si>
    <t>M4007</t>
  </si>
  <si>
    <t>Sr Promotions Producer</t>
  </si>
  <si>
    <t>M5004</t>
  </si>
  <si>
    <t>Multimedia Devt Specialist</t>
  </si>
  <si>
    <t>M7011</t>
  </si>
  <si>
    <t>TV Executive Producer</t>
  </si>
  <si>
    <t>N0014</t>
  </si>
  <si>
    <t>Technical Editor</t>
  </si>
  <si>
    <t>N1004</t>
  </si>
  <si>
    <t>Univ Marketing Rep</t>
  </si>
  <si>
    <t>N1013</t>
  </si>
  <si>
    <t>Public Relations Specialist</t>
  </si>
  <si>
    <t>N4003</t>
  </si>
  <si>
    <t>Marketing Rep,Sr/Unit</t>
  </si>
  <si>
    <t>N7023</t>
  </si>
  <si>
    <t>Mgr,Ticket Operations</t>
  </si>
  <si>
    <t>N7034</t>
  </si>
  <si>
    <t>Gallery Manager,Tamarind</t>
  </si>
  <si>
    <t>P1011</t>
  </si>
  <si>
    <t>Assoc Project/Construction Mgr</t>
  </si>
  <si>
    <t>S0064</t>
  </si>
  <si>
    <t>Licensed Massage Therapist</t>
  </si>
  <si>
    <t>High school diploma or GED and successful completion of Therapeutic Massage school plus 180 hours of post-graduation practicum</t>
  </si>
  <si>
    <t>S1012</t>
  </si>
  <si>
    <t>Program Therapist</t>
  </si>
  <si>
    <t xml:space="preserve">  No Previous Experience Required.</t>
  </si>
  <si>
    <t>S1018</t>
  </si>
  <si>
    <t>RN Case Manager</t>
  </si>
  <si>
    <t>Y5005</t>
  </si>
  <si>
    <t>Sports Compliance Coord</t>
  </si>
  <si>
    <t>B2041</t>
  </si>
  <si>
    <t>Medical Practice Specialist</t>
  </si>
  <si>
    <t>P0007</t>
  </si>
  <si>
    <t>Trades Inspector</t>
  </si>
  <si>
    <t>N0043</t>
  </si>
  <si>
    <t>Communication &amp; Outreach Spec</t>
  </si>
  <si>
    <t>D0006</t>
  </si>
  <si>
    <t>HR Communications &amp; Proj Splst</t>
  </si>
  <si>
    <t>D6023</t>
  </si>
  <si>
    <t>Supv,HR Service Center</t>
  </si>
  <si>
    <t>A6098</t>
  </si>
  <si>
    <t>Data Manager</t>
  </si>
  <si>
    <t>H0023</t>
  </si>
  <si>
    <t>Health Education Consultant</t>
  </si>
  <si>
    <t>F5001</t>
  </si>
  <si>
    <t>Technical Lab Coordinator</t>
  </si>
  <si>
    <t>Q6006</t>
  </si>
  <si>
    <t>Supv,Fleet Services</t>
  </si>
  <si>
    <t>L2001</t>
  </si>
  <si>
    <t>Research Scientist 2</t>
  </si>
  <si>
    <t>L6010</t>
  </si>
  <si>
    <t>Archaeologist</t>
  </si>
  <si>
    <t xml:space="preserve"> Master's degree in Anthropology, Archaeology, or other relevant field</t>
  </si>
  <si>
    <t>P6002</t>
  </si>
  <si>
    <t>Supv,Maint/Construction</t>
  </si>
  <si>
    <t>G0059</t>
  </si>
  <si>
    <t>Univ Assessment Specialist</t>
  </si>
  <si>
    <t>A0100</t>
  </si>
  <si>
    <t>Claim Specialist</t>
  </si>
  <si>
    <t>A0068</t>
  </si>
  <si>
    <t>Accommodations Specialist</t>
  </si>
  <si>
    <t>S0019</t>
  </si>
  <si>
    <t>Trauma Consultant</t>
  </si>
  <si>
    <t>Master's degree in Counseling, Social Work, Psychology, Nursing, or directly related behavioral health field</t>
  </si>
  <si>
    <t>N5013</t>
  </si>
  <si>
    <t>Development Specialist</t>
  </si>
  <si>
    <t>G2088</t>
  </si>
  <si>
    <t>International Edu Advisor,Sr</t>
  </si>
  <si>
    <t>Y2023</t>
  </si>
  <si>
    <t>Associate Athletic Trainer</t>
  </si>
  <si>
    <t>D5014</t>
  </si>
  <si>
    <t>Dept Human Resources Rep</t>
  </si>
  <si>
    <t>HR Administrator 1</t>
  </si>
  <si>
    <t>G2087</t>
  </si>
  <si>
    <t>Student Success Splst,Sr</t>
  </si>
  <si>
    <t>I0011</t>
  </si>
  <si>
    <t>Campus Advocate</t>
  </si>
  <si>
    <t>N7052</t>
  </si>
  <si>
    <t>Manager,Patron Services</t>
  </si>
  <si>
    <t>L1015</t>
  </si>
  <si>
    <t>Science Mus Collection Mgr</t>
  </si>
  <si>
    <t>G0062</t>
  </si>
  <si>
    <t>Student Eligibility Specialist</t>
  </si>
  <si>
    <t xml:space="preserve"> At Least 2 Years Of Experience Directly Related To The Duties And Responsibilities Specified.</t>
  </si>
  <si>
    <t>G5037</t>
  </si>
  <si>
    <t>Student Recruitment Specialist</t>
  </si>
  <si>
    <t>Q6001</t>
  </si>
  <si>
    <t>Utility Plant Opns Supervisor</t>
  </si>
  <si>
    <t>G2020</t>
  </si>
  <si>
    <t>Career Dev Facilitator,Sr</t>
  </si>
  <si>
    <t>S1001</t>
  </si>
  <si>
    <t>Clinical Nutritionist</t>
  </si>
  <si>
    <t>G0063</t>
  </si>
  <si>
    <t>Accreditation Specialist</t>
  </si>
  <si>
    <t>S1060</t>
  </si>
  <si>
    <t>Learning Specialist</t>
  </si>
  <si>
    <t>D1012</t>
  </si>
  <si>
    <t>Benefits Specialist</t>
  </si>
  <si>
    <t>M7007</t>
  </si>
  <si>
    <t>News Director</t>
  </si>
  <si>
    <t>E1051</t>
  </si>
  <si>
    <t>Programmer Analyst 1</t>
  </si>
  <si>
    <t>E1048</t>
  </si>
  <si>
    <t>Technical Analyst 1</t>
  </si>
  <si>
    <t>D0025</t>
  </si>
  <si>
    <t>Training Project Consultant</t>
  </si>
  <si>
    <t>Bachelor's degree in a related field or discipline</t>
  </si>
  <si>
    <t>D4010</t>
  </si>
  <si>
    <t>Training &amp; Devt Consultant</t>
  </si>
  <si>
    <t>X6003</t>
  </si>
  <si>
    <t>Police Sergeant</t>
  </si>
  <si>
    <t>SP</t>
  </si>
  <si>
    <t>G2086</t>
  </si>
  <si>
    <t>Academic Advisor,Sr</t>
  </si>
  <si>
    <t>H1007</t>
  </si>
  <si>
    <t>Instructional Media Splst</t>
  </si>
  <si>
    <t>Master's degree in a directly related field</t>
  </si>
  <si>
    <t>Z2001</t>
  </si>
  <si>
    <t>Sr Machinist</t>
  </si>
  <si>
    <t>S2078</t>
  </si>
  <si>
    <t>Contact Tracing Investigator</t>
  </si>
  <si>
    <t>E1049</t>
  </si>
  <si>
    <t>IT Project Mgr 1</t>
  </si>
  <si>
    <t>D6024</t>
  </si>
  <si>
    <t>T0057</t>
  </si>
  <si>
    <t>Central Registry Tumor Rgstr</t>
  </si>
  <si>
    <t>T0056</t>
  </si>
  <si>
    <t>Hospital Cancer Tumor Rgstr</t>
  </si>
  <si>
    <t>G6085</t>
  </si>
  <si>
    <t>Supv,Residence Life</t>
  </si>
  <si>
    <t>Q6015</t>
  </si>
  <si>
    <t>A0037</t>
  </si>
  <si>
    <t>Program Specialist</t>
  </si>
  <si>
    <t>A6030</t>
  </si>
  <si>
    <t>Community Health Worker,Lead</t>
  </si>
  <si>
    <t>B1007</t>
  </si>
  <si>
    <t>Med Coding Analyst</t>
  </si>
  <si>
    <t>B4012</t>
  </si>
  <si>
    <t>Sr Fiscal Services Tech</t>
  </si>
  <si>
    <t>B6011</t>
  </si>
  <si>
    <t>Supv,Financial Aid</t>
  </si>
  <si>
    <t>C1002</t>
  </si>
  <si>
    <t>Paralegal</t>
  </si>
  <si>
    <t>E1006</t>
  </si>
  <si>
    <t>Web Designer</t>
  </si>
  <si>
    <t>E3047</t>
  </si>
  <si>
    <t>IT Support Tech 3</t>
  </si>
  <si>
    <t>G0046</t>
  </si>
  <si>
    <t>Transfer Articultn Analyst</t>
  </si>
  <si>
    <t>G4014</t>
  </si>
  <si>
    <t>Sr. Degree Audit Analyst</t>
  </si>
  <si>
    <t>G6002</t>
  </si>
  <si>
    <t>Supv,Student Records</t>
  </si>
  <si>
    <t>H5002</t>
  </si>
  <si>
    <t>Coord,Curriculum Development</t>
  </si>
  <si>
    <t>L0008</t>
  </si>
  <si>
    <t>Research Specialist/Lab</t>
  </si>
  <si>
    <t>L0013</t>
  </si>
  <si>
    <t>Research Specialist/Facilities</t>
  </si>
  <si>
    <t>T0014</t>
  </si>
  <si>
    <t>Histology Tech</t>
  </si>
  <si>
    <t>G0004</t>
  </si>
  <si>
    <t>Student Recruiter</t>
  </si>
  <si>
    <t>G0029</t>
  </si>
  <si>
    <t>Admissions Officer</t>
  </si>
  <si>
    <t>A4007</t>
  </si>
  <si>
    <t>Sr Human Research Review Alst</t>
  </si>
  <si>
    <t>A5035</t>
  </si>
  <si>
    <t>Operations Specialist</t>
  </si>
  <si>
    <t>A7105</t>
  </si>
  <si>
    <t>Unit Administrator 1</t>
  </si>
  <si>
    <t>B1001</t>
  </si>
  <si>
    <t>Accountant 1</t>
  </si>
  <si>
    <t>Bachelor's degree and successful completion of at least 9 credit hours of university-level accounting through intermediate accounting</t>
  </si>
  <si>
    <t>B1040</t>
  </si>
  <si>
    <t>Sponsored Projects Splst</t>
  </si>
  <si>
    <t>D1005</t>
  </si>
  <si>
    <t>Faculty Services Rep</t>
  </si>
  <si>
    <t>D1010</t>
  </si>
  <si>
    <t>Training &amp; Devt Specialist</t>
  </si>
  <si>
    <t>G0057</t>
  </si>
  <si>
    <t>Intnl Admissions &amp; Rcmt Splst</t>
  </si>
  <si>
    <t>G6015</t>
  </si>
  <si>
    <t>Student Activities Specialist</t>
  </si>
  <si>
    <t>H0013</t>
  </si>
  <si>
    <t>Training Specialist</t>
  </si>
  <si>
    <t>H0014</t>
  </si>
  <si>
    <t>Education Specialist</t>
  </si>
  <si>
    <t>H0015</t>
  </si>
  <si>
    <t>Health Educator</t>
  </si>
  <si>
    <t>H1009</t>
  </si>
  <si>
    <t>EMS Educator</t>
  </si>
  <si>
    <t>High school diploma or GED and successful completion of an EMS Academy-approved EMS instructor course and teaching internship, or equivalent</t>
  </si>
  <si>
    <t>H2002</t>
  </si>
  <si>
    <t>Curator 2</t>
  </si>
  <si>
    <t>H3001</t>
  </si>
  <si>
    <t>Library Info Specialist 3</t>
  </si>
  <si>
    <t>H4018</t>
  </si>
  <si>
    <t>Collections Associate</t>
  </si>
  <si>
    <t>H5052</t>
  </si>
  <si>
    <t>Coord,Exhibitions</t>
  </si>
  <si>
    <t>L0017</t>
  </si>
  <si>
    <t>Community-Based Resrch Splst</t>
  </si>
  <si>
    <t>L1006</t>
  </si>
  <si>
    <t>Statistician</t>
  </si>
  <si>
    <t>L6001</t>
  </si>
  <si>
    <t>Clinical Research Supervisor</t>
  </si>
  <si>
    <t>M0003</t>
  </si>
  <si>
    <t>Athletic Media Specialist</t>
  </si>
  <si>
    <t>M6001</t>
  </si>
  <si>
    <t>Art Lab Manager</t>
  </si>
  <si>
    <t>M7003</t>
  </si>
  <si>
    <t>Production Services Manager</t>
  </si>
  <si>
    <t>N0017</t>
  </si>
  <si>
    <t>Technical Journalist</t>
  </si>
  <si>
    <t>N0022</t>
  </si>
  <si>
    <t>Account Exec/Broadcast Media</t>
  </si>
  <si>
    <t>N1003</t>
  </si>
  <si>
    <t>Marketing Rep/Unit</t>
  </si>
  <si>
    <t>N1022</t>
  </si>
  <si>
    <t>Member Data &amp; Relations Splst</t>
  </si>
  <si>
    <t>N6001</t>
  </si>
  <si>
    <t>Retail Manager</t>
  </si>
  <si>
    <t>N6005</t>
  </si>
  <si>
    <t>Editor</t>
  </si>
  <si>
    <t>U7004</t>
  </si>
  <si>
    <t>Manager, Sales And Events</t>
  </si>
  <si>
    <t>V7001</t>
  </si>
  <si>
    <t>Mgr,Custodial Services</t>
  </si>
  <si>
    <t>V7003</t>
  </si>
  <si>
    <t>Facilities Services Manager</t>
  </si>
  <si>
    <t>Q4012</t>
  </si>
  <si>
    <t>Master Utilities Maint Mech</t>
  </si>
  <si>
    <t>SW</t>
  </si>
  <si>
    <t>Z4007</t>
  </si>
  <si>
    <t>Master Instrmt &amp; Cntrls Tech</t>
  </si>
  <si>
    <t>W6008</t>
  </si>
  <si>
    <t>Supv,Arboriculture</t>
  </si>
  <si>
    <t>H0045</t>
  </si>
  <si>
    <t>Teacher,Pre-College Programs</t>
  </si>
  <si>
    <t>X0013</t>
  </si>
  <si>
    <t>Police Officer</t>
  </si>
  <si>
    <t>Q4003</t>
  </si>
  <si>
    <t>Master Cert Auto Tech</t>
  </si>
  <si>
    <t>L5010</t>
  </si>
  <si>
    <t>Archaeology Field Director</t>
  </si>
  <si>
    <t>Bachelor's degree in Anthropology, Archaeology, or equivalent discipline</t>
  </si>
  <si>
    <t>G5033</t>
  </si>
  <si>
    <t>Branch Recruitment Specialist</t>
  </si>
  <si>
    <t>Q4005</t>
  </si>
  <si>
    <t>Master HVAC Tech</t>
  </si>
  <si>
    <t>P4002</t>
  </si>
  <si>
    <t>Master Plumber</t>
  </si>
  <si>
    <t>Q4002</t>
  </si>
  <si>
    <t>Master Electrician</t>
  </si>
  <si>
    <t>A6009</t>
  </si>
  <si>
    <t>Supv,Special Activities</t>
  </si>
  <si>
    <t>M5016</t>
  </si>
  <si>
    <t>Multimedia Producer/Dir</t>
  </si>
  <si>
    <t>High school degree or GED</t>
  </si>
  <si>
    <t>T3004</t>
  </si>
  <si>
    <t>Lab Animal Tech 3</t>
  </si>
  <si>
    <t>T6019</t>
  </si>
  <si>
    <t>Supv,Medical Lab Technologist</t>
  </si>
  <si>
    <t>Bachelor's degree in Medical Laboratory Science or an equivalent field</t>
  </si>
  <si>
    <t>Y1023</t>
  </si>
  <si>
    <t>Assistant Athletic Trainer</t>
  </si>
  <si>
    <t>N6062</t>
  </si>
  <si>
    <t>Supv,Broadcast Operations</t>
  </si>
  <si>
    <t>N4063</t>
  </si>
  <si>
    <t>Broadcast Technology Tech,Sr</t>
  </si>
  <si>
    <t>Q6016</t>
  </si>
  <si>
    <t>Supv,Security &amp; Alarm Systems</t>
  </si>
  <si>
    <t>H2004</t>
  </si>
  <si>
    <t>Personal Trainer</t>
  </si>
  <si>
    <t>High School diploma or GED</t>
  </si>
  <si>
    <t>I6001</t>
  </si>
  <si>
    <t>Aquatics Manager</t>
  </si>
  <si>
    <t>M0013</t>
  </si>
  <si>
    <t>Curator/Lithography</t>
  </si>
  <si>
    <t>Q4010</t>
  </si>
  <si>
    <t>Master Utility Plant Tech</t>
  </si>
  <si>
    <t>A4008</t>
  </si>
  <si>
    <t>Coord,Scheduling Sr</t>
  </si>
  <si>
    <t>G1020</t>
  </si>
  <si>
    <t>Career Dev Facilitator</t>
  </si>
  <si>
    <t>M6009</t>
  </si>
  <si>
    <t>Technical Stage Manager</t>
  </si>
  <si>
    <t>G5042</t>
  </si>
  <si>
    <t>Coord,Residence Life Area</t>
  </si>
  <si>
    <t>M7006</t>
  </si>
  <si>
    <t>Music Director</t>
  </si>
  <si>
    <t>M7013</t>
  </si>
  <si>
    <t>Radio Operations Manager</t>
  </si>
  <si>
    <t>N0023</t>
  </si>
  <si>
    <t>Public Information Rep</t>
  </si>
  <si>
    <t>D4072</t>
  </si>
  <si>
    <t>HR Tech,Sr</t>
  </si>
  <si>
    <t>B1011</t>
  </si>
  <si>
    <t>Contract &amp; Grant Administrator</t>
  </si>
  <si>
    <t>A4011</t>
  </si>
  <si>
    <t>Business Development Splst</t>
  </si>
  <si>
    <t>M4002</t>
  </si>
  <si>
    <t>Graphic Designer,Sr</t>
  </si>
  <si>
    <t>T0034</t>
  </si>
  <si>
    <t>Emergency Med Tech/Paramedic</t>
  </si>
  <si>
    <t>A2028</t>
  </si>
  <si>
    <t>Real Estate Associate</t>
  </si>
  <si>
    <t>A5019</t>
  </si>
  <si>
    <t>Events Planner</t>
  </si>
  <si>
    <t>G0006</t>
  </si>
  <si>
    <t>Athletic Admissions Specialist</t>
  </si>
  <si>
    <t>H0007</t>
  </si>
  <si>
    <t>Teacher/Basic Education</t>
  </si>
  <si>
    <t>X3020</t>
  </si>
  <si>
    <t>Environ Hlth &amp; Safety Tech 3</t>
  </si>
  <si>
    <t>Z4015</t>
  </si>
  <si>
    <t>Master Water Systems Tech</t>
  </si>
  <si>
    <t>M7008</t>
  </si>
  <si>
    <t>Production Director</t>
  </si>
  <si>
    <t>L1001</t>
  </si>
  <si>
    <t>Research Scientist 1</t>
  </si>
  <si>
    <t>A1126</t>
  </si>
  <si>
    <t>Compliance Asst</t>
  </si>
  <si>
    <t>L4011</t>
  </si>
  <si>
    <t>Deputy Medical Investigator,Sr</t>
  </si>
  <si>
    <t>D4021</t>
  </si>
  <si>
    <t>HR Transactions Ctr Rep,Sr</t>
  </si>
  <si>
    <t>A5064</t>
  </si>
  <si>
    <t>Medical Staff Coordinator</t>
  </si>
  <si>
    <t>W6003</t>
  </si>
  <si>
    <t>Supv,Grounds &amp; Landscaping</t>
  </si>
  <si>
    <t>N0025</t>
  </si>
  <si>
    <t>L1020</t>
  </si>
  <si>
    <t>HS Research Splst</t>
  </si>
  <si>
    <t>M6006</t>
  </si>
  <si>
    <t>A0010</t>
  </si>
  <si>
    <t>Admin Assistant to the Dean</t>
  </si>
  <si>
    <t>A0035</t>
  </si>
  <si>
    <t>Data Analyst</t>
  </si>
  <si>
    <t>A1007</t>
  </si>
  <si>
    <t>Human Research Review Analyst</t>
  </si>
  <si>
    <t>A3018</t>
  </si>
  <si>
    <t>Supv,Pat Svcs/Critical Care</t>
  </si>
  <si>
    <t>A4015</t>
  </si>
  <si>
    <t>Sr Grants Coordinator</t>
  </si>
  <si>
    <t>A6023</t>
  </si>
  <si>
    <t>Supv,Admin Support</t>
  </si>
  <si>
    <t>D0009</t>
  </si>
  <si>
    <t>Job Development Officer</t>
  </si>
  <si>
    <t>E2047</t>
  </si>
  <si>
    <t>IT Support Tech 2</t>
  </si>
  <si>
    <t>F4004</t>
  </si>
  <si>
    <t>Sr Technical Drafter</t>
  </si>
  <si>
    <t>F6002</t>
  </si>
  <si>
    <t>Supv,Engineering Lab</t>
  </si>
  <si>
    <t>G0001</t>
  </si>
  <si>
    <t>Admissions Advisor</t>
  </si>
  <si>
    <t>G0027</t>
  </si>
  <si>
    <t>Translator/Interpreter</t>
  </si>
  <si>
    <t>G0040</t>
  </si>
  <si>
    <t>Coord,Lecture Demonstration</t>
  </si>
  <si>
    <t>G1005</t>
  </si>
  <si>
    <t>Medical Education Prog Coord</t>
  </si>
  <si>
    <t>G4009</t>
  </si>
  <si>
    <t>Sr Stdnt Enrollment Assoc</t>
  </si>
  <si>
    <t>G5035</t>
  </si>
  <si>
    <t>Coord,On-Campus Recruiting</t>
  </si>
  <si>
    <t>G6004</t>
  </si>
  <si>
    <t>Test Administrator</t>
  </si>
  <si>
    <t>H1035</t>
  </si>
  <si>
    <t>Family Specialist</t>
  </si>
  <si>
    <t>L4005</t>
  </si>
  <si>
    <t>Sr Research Tech/Life Sciences</t>
  </si>
  <si>
    <t>M0017</t>
  </si>
  <si>
    <t>Piano Tech</t>
  </si>
  <si>
    <t>M2001</t>
  </si>
  <si>
    <t>TV Production Tech 2</t>
  </si>
  <si>
    <t>M5010</t>
  </si>
  <si>
    <t>Multimedia Svcs Tech</t>
  </si>
  <si>
    <t>N0026</t>
  </si>
  <si>
    <t>Video/Audio Visual Tech</t>
  </si>
  <si>
    <t>N5022</t>
  </si>
  <si>
    <t>Coord,Member Data &amp; Relations</t>
  </si>
  <si>
    <t>O6006</t>
  </si>
  <si>
    <t>Supv,Warehouse</t>
  </si>
  <si>
    <t>S5013</t>
  </si>
  <si>
    <t>Patient Clinical Suppt Coord</t>
  </si>
  <si>
    <t>T5004</t>
  </si>
  <si>
    <t>Case Manager</t>
  </si>
  <si>
    <t>V5003</t>
  </si>
  <si>
    <t>Preventive Maintenance Coord</t>
  </si>
  <si>
    <t>Z0001</t>
  </si>
  <si>
    <t>Machinist</t>
  </si>
  <si>
    <t>Technical certificate, or equivalent coursework or training in a directly related area</t>
  </si>
  <si>
    <t>Z0005</t>
  </si>
  <si>
    <t>Cartographer</t>
  </si>
  <si>
    <t>Z2007</t>
  </si>
  <si>
    <t>Instrmt &amp; Controls Tech 2</t>
  </si>
  <si>
    <t>Z4004</t>
  </si>
  <si>
    <t>Sr Electronics Tech</t>
  </si>
  <si>
    <t>A0015</t>
  </si>
  <si>
    <t>Small Business Advisor</t>
  </si>
  <si>
    <t>A5009</t>
  </si>
  <si>
    <t>Coord,Procurement Card Svcs</t>
  </si>
  <si>
    <t>G0030</t>
  </si>
  <si>
    <t>Financial Aid Officer</t>
  </si>
  <si>
    <t>G5002</t>
  </si>
  <si>
    <t>Coord,Graduate Programs</t>
  </si>
  <si>
    <t>D0027</t>
  </si>
  <si>
    <t>Training Support Analyst</t>
  </si>
  <si>
    <t>A2001</t>
  </si>
  <si>
    <t>Buyer</t>
  </si>
  <si>
    <t>L3021</t>
  </si>
  <si>
    <t>HS Research Tech 3</t>
  </si>
  <si>
    <t>F0012</t>
  </si>
  <si>
    <t>Interiors Design Associate</t>
  </si>
  <si>
    <t>T0041</t>
  </si>
  <si>
    <t>Surgical Tech/Specialty</t>
  </si>
  <si>
    <t>Q2003</t>
  </si>
  <si>
    <t>Certified Auto Tech</t>
  </si>
  <si>
    <t>B1041</t>
  </si>
  <si>
    <t>Medical Practice Analyst</t>
  </si>
  <si>
    <t>L4010</t>
  </si>
  <si>
    <t>Archaeology Crew Chief</t>
  </si>
  <si>
    <t>Bachelor's degree in Anthropology, Archaeology, equivalent discipline</t>
  </si>
  <si>
    <t>Q2005</t>
  </si>
  <si>
    <t>HVAC Tech 2</t>
  </si>
  <si>
    <t>Q2002</t>
  </si>
  <si>
    <t>Electrician 2</t>
  </si>
  <si>
    <t>P2002</t>
  </si>
  <si>
    <t>Plumber 2</t>
  </si>
  <si>
    <t>T0054</t>
  </si>
  <si>
    <t>Hospital Cancer Med Abstr</t>
  </si>
  <si>
    <t>T0055</t>
  </si>
  <si>
    <t>Central Registry Med Abstr</t>
  </si>
  <si>
    <t>T1005</t>
  </si>
  <si>
    <t>Radiology Tech</t>
  </si>
  <si>
    <t>N0005</t>
  </si>
  <si>
    <t>Group Sales Rep</t>
  </si>
  <si>
    <t>G1087</t>
  </si>
  <si>
    <t>Student Success Splst</t>
  </si>
  <si>
    <t xml:space="preserve"> No Previous Experience Required.</t>
  </si>
  <si>
    <t>G1088</t>
  </si>
  <si>
    <t>International Edu Advisor</t>
  </si>
  <si>
    <t>N4010</t>
  </si>
  <si>
    <t>Coord,Program Scheduling Sr</t>
  </si>
  <si>
    <t>G0058</t>
  </si>
  <si>
    <t>Grad Contracts Rep</t>
  </si>
  <si>
    <t>A5008</t>
  </si>
  <si>
    <t>Admin Assistant to Exec Dir</t>
  </si>
  <si>
    <t>Q2012</t>
  </si>
  <si>
    <t>Utilities Maint Mechanic 2</t>
  </si>
  <si>
    <t>Q4016</t>
  </si>
  <si>
    <t>Security &amp; Alarm Tech</t>
  </si>
  <si>
    <t>I5001</t>
  </si>
  <si>
    <t>Coord,Recreational Services</t>
  </si>
  <si>
    <t>X5019</t>
  </si>
  <si>
    <t>Coord,Safety &amp; Training</t>
  </si>
  <si>
    <t>Q2010</t>
  </si>
  <si>
    <t>Utility Plant Tech 2</t>
  </si>
  <si>
    <t>G5050</t>
  </si>
  <si>
    <t>Coord,Accommodations</t>
  </si>
  <si>
    <t>N7021</t>
  </si>
  <si>
    <t>Mgr,Store Operations</t>
  </si>
  <si>
    <t>Y5006</t>
  </si>
  <si>
    <t>Sports Team Coordinator</t>
  </si>
  <si>
    <t>D1072</t>
  </si>
  <si>
    <t>HR Tech</t>
  </si>
  <si>
    <t xml:space="preserve">  At Least 3 Years Of  Experience Directly Related To The Duties And Responsibilities Specified.</t>
  </si>
  <si>
    <t>M1002</t>
  </si>
  <si>
    <t>Graphic Designer</t>
  </si>
  <si>
    <t>A5004</t>
  </si>
  <si>
    <t>Program Coordinator</t>
  </si>
  <si>
    <t>A5006</t>
  </si>
  <si>
    <t>Coord,Research</t>
  </si>
  <si>
    <t>G5015</t>
  </si>
  <si>
    <t>Coord,Registration</t>
  </si>
  <si>
    <t>G5019</t>
  </si>
  <si>
    <t>Coord,Recruitment Services</t>
  </si>
  <si>
    <t>X2020</t>
  </si>
  <si>
    <t>Environ Hlth &amp; Safety Tech 2</t>
  </si>
  <si>
    <t>Z2015</t>
  </si>
  <si>
    <t>Water Systems Tech</t>
  </si>
  <si>
    <t>G1086</t>
  </si>
  <si>
    <t>Academic Advisor</t>
  </si>
  <si>
    <t>S1078</t>
  </si>
  <si>
    <t>Contact Tracer</t>
  </si>
  <si>
    <t>A0047</t>
  </si>
  <si>
    <t>Administrative Coordinator</t>
  </si>
  <si>
    <t>L1011</t>
  </si>
  <si>
    <t>Deputy Medical Investigator</t>
  </si>
  <si>
    <t>Associate's degree in a related field</t>
  </si>
  <si>
    <t>D1021</t>
  </si>
  <si>
    <t>HR Transactions Ctr Rep</t>
  </si>
  <si>
    <t>F3099</t>
  </si>
  <si>
    <t>Professional Intern/Technical</t>
  </si>
  <si>
    <t>Related Bachelor's of Science degree</t>
  </si>
  <si>
    <t>A5065</t>
  </si>
  <si>
    <t>Coord,Academics</t>
  </si>
  <si>
    <t>High school diploma or GED and successful completion of at least 3 credit hours of college-level coursework related to the duties and responsibilities specified</t>
  </si>
  <si>
    <t>A6006</t>
  </si>
  <si>
    <t>Supv,Med Records</t>
  </si>
  <si>
    <t>G5021</t>
  </si>
  <si>
    <t>Coord,Student Housing Ops</t>
  </si>
  <si>
    <t>B4015</t>
  </si>
  <si>
    <t>H4008</t>
  </si>
  <si>
    <t>Master Teacher,Early Childhood</t>
  </si>
  <si>
    <t>A0019</t>
  </si>
  <si>
    <t>Community Health Worker</t>
  </si>
  <si>
    <t>A5021</t>
  </si>
  <si>
    <t>A5027</t>
  </si>
  <si>
    <t>Coord,Biomed Rsrch Suppt</t>
  </si>
  <si>
    <t>B3019</t>
  </si>
  <si>
    <t>Acct Operations Tech 3</t>
  </si>
  <si>
    <t>C0002</t>
  </si>
  <si>
    <t>Admin Assistant/Legal</t>
  </si>
  <si>
    <t>E1047</t>
  </si>
  <si>
    <t>IT Support Tech 1</t>
  </si>
  <si>
    <t>F6006</t>
  </si>
  <si>
    <t>Supv,Shop</t>
  </si>
  <si>
    <t>G4006</t>
  </si>
  <si>
    <t>Medical Education Prog Asst 2</t>
  </si>
  <si>
    <t>G4013</t>
  </si>
  <si>
    <t>Standardized Patient</t>
  </si>
  <si>
    <t>Less than high school</t>
  </si>
  <si>
    <t>G4021</t>
  </si>
  <si>
    <t>Sr Admissions Associate</t>
  </si>
  <si>
    <t>G5008</t>
  </si>
  <si>
    <t>Senior Student Records Analyst</t>
  </si>
  <si>
    <t>G5034</t>
  </si>
  <si>
    <t>Coord,Education Support</t>
  </si>
  <si>
    <t>H0028</t>
  </si>
  <si>
    <t>Med Lab Teaching Asst</t>
  </si>
  <si>
    <t>M5007</t>
  </si>
  <si>
    <t>Coord,Theatre/Concert Prod</t>
  </si>
  <si>
    <t>O6003</t>
  </si>
  <si>
    <t>Supv,Recycling Services</t>
  </si>
  <si>
    <t>O6010</t>
  </si>
  <si>
    <t>Supv,General Services</t>
  </si>
  <si>
    <t>Q6014</t>
  </si>
  <si>
    <t>Br Facilities Maint Supervisor</t>
  </si>
  <si>
    <t>T0047</t>
  </si>
  <si>
    <t>Medical Interpreter</t>
  </si>
  <si>
    <t>X6001</t>
  </si>
  <si>
    <t>Supv,Parking Services</t>
  </si>
  <si>
    <t>X6009</t>
  </si>
  <si>
    <t>Field Supv,Bus Services</t>
  </si>
  <si>
    <t>Y4002</t>
  </si>
  <si>
    <t>Athletic Equipment Manager</t>
  </si>
  <si>
    <t>Z1005</t>
  </si>
  <si>
    <t>Microelectronics Tech</t>
  </si>
  <si>
    <t>Z1007</t>
  </si>
  <si>
    <t>Instrmt &amp; Controls Tech 1</t>
  </si>
  <si>
    <t>X0012</t>
  </si>
  <si>
    <t>Police Recruit</t>
  </si>
  <si>
    <t>A1008</t>
  </si>
  <si>
    <t>Coord,Scheduling</t>
  </si>
  <si>
    <t>G5024</t>
  </si>
  <si>
    <t>Educational Site Coordinator</t>
  </si>
  <si>
    <t>H2001</t>
  </si>
  <si>
    <t>Library Info Specialist 2</t>
  </si>
  <si>
    <t>H4003</t>
  </si>
  <si>
    <t>Sr Tutor</t>
  </si>
  <si>
    <t>P4004</t>
  </si>
  <si>
    <t>Master Structural Tech</t>
  </si>
  <si>
    <t>S0042</t>
  </si>
  <si>
    <t>Licensed Prctcl Nurse</t>
  </si>
  <si>
    <t>Vocational/technical training in Nursing</t>
  </si>
  <si>
    <t>X6010</t>
  </si>
  <si>
    <t>Supv,Parking Facilities</t>
  </si>
  <si>
    <t>N0002</t>
  </si>
  <si>
    <t>Reporter</t>
  </si>
  <si>
    <t>X6024</t>
  </si>
  <si>
    <t>Police Dispatch Supervisor</t>
  </si>
  <si>
    <t xml:space="preserve">Or Eligibility For Certification By Waiver.
</t>
  </si>
  <si>
    <t>L2021</t>
  </si>
  <si>
    <t>HS Research Tech 2</t>
  </si>
  <si>
    <t>N0018</t>
  </si>
  <si>
    <t>Editorial Tech</t>
  </si>
  <si>
    <t>N1063</t>
  </si>
  <si>
    <t>Broadcast Technology Tech</t>
  </si>
  <si>
    <t>N1062</t>
  </si>
  <si>
    <t>Broadcast Operator</t>
  </si>
  <si>
    <t>Q1012</t>
  </si>
  <si>
    <t>Utilities Maint Mechanic 1</t>
  </si>
  <si>
    <t>H0019</t>
  </si>
  <si>
    <t>Group Fitness Instructor</t>
  </si>
  <si>
    <t>N5002</t>
  </si>
  <si>
    <t>Coord,Ticket Office</t>
  </si>
  <si>
    <t>H1002</t>
  </si>
  <si>
    <t>Curator 1</t>
  </si>
  <si>
    <t>Q1010</t>
  </si>
  <si>
    <t>Utility Plant Tech 1</t>
  </si>
  <si>
    <t>G5041</t>
  </si>
  <si>
    <t>Coord,Residence Life Community</t>
  </si>
  <si>
    <t>M6008</t>
  </si>
  <si>
    <t>Supv,Theatre/Stage Production</t>
  </si>
  <si>
    <t>N6017</t>
  </si>
  <si>
    <t>Coord,Cust Svc/Loss Prevention</t>
  </si>
  <si>
    <t>T0033</t>
  </si>
  <si>
    <t>Emergency Med Tech/Intermed</t>
  </si>
  <si>
    <t>V6001</t>
  </si>
  <si>
    <t>Supv,Custodial Services</t>
  </si>
  <si>
    <t>T2004</t>
  </si>
  <si>
    <t>Lab Animal Tech 2</t>
  </si>
  <si>
    <t>B1012</t>
  </si>
  <si>
    <t>Fiscal Services Tech</t>
  </si>
  <si>
    <t>G5004</t>
  </si>
  <si>
    <t>Coord,Student Admissions</t>
  </si>
  <si>
    <t>G5010</t>
  </si>
  <si>
    <t>Coord,Distance Education</t>
  </si>
  <si>
    <t>N5012</t>
  </si>
  <si>
    <t>Development Coordinator</t>
  </si>
  <si>
    <t>V4002</t>
  </si>
  <si>
    <t>Campus Svcs Assoc,Sr/Branch</t>
  </si>
  <si>
    <t>Y5007</t>
  </si>
  <si>
    <t>Coord,Sports Facilities Events</t>
  </si>
  <si>
    <t>O6001</t>
  </si>
  <si>
    <t>Supv,Shipping/Receiving</t>
  </si>
  <si>
    <t>T0060</t>
  </si>
  <si>
    <t>Pharmacy Tech</t>
  </si>
  <si>
    <t>A1015</t>
  </si>
  <si>
    <t>Grants Coordinator</t>
  </si>
  <si>
    <t>A3099</t>
  </si>
  <si>
    <t>Professional Intern</t>
  </si>
  <si>
    <t>T0017</t>
  </si>
  <si>
    <t>Medical Lab Technologist</t>
  </si>
  <si>
    <t>N6018</t>
  </si>
  <si>
    <t>Mgr,Retail &amp; Custom Experience</t>
  </si>
  <si>
    <t>A0012</t>
  </si>
  <si>
    <t>Admin Assistant to Dir</t>
  </si>
  <si>
    <t>A2018</t>
  </si>
  <si>
    <t>Pat Svcs Rep/Critical Care</t>
  </si>
  <si>
    <t>A5001</t>
  </si>
  <si>
    <t>Coord,Outreach Clinic</t>
  </si>
  <si>
    <t>B1015</t>
  </si>
  <si>
    <t>Unit Procurement Rep</t>
  </si>
  <si>
    <t>B2019</t>
  </si>
  <si>
    <t>Acct Operations Tech 2</t>
  </si>
  <si>
    <t>C0016</t>
  </si>
  <si>
    <t>Legal Secretary</t>
  </si>
  <si>
    <t>G0039</t>
  </si>
  <si>
    <t>Enrollment Services Rep</t>
  </si>
  <si>
    <t>G1006</t>
  </si>
  <si>
    <t>Medical Education Prog Asst 1</t>
  </si>
  <si>
    <t>G1009</t>
  </si>
  <si>
    <t>Stdnt Enrollment Assoc/Branch</t>
  </si>
  <si>
    <t>Successful completion of college-level credit hours equivalent to an associate's degree</t>
  </si>
  <si>
    <t>G1021</t>
  </si>
  <si>
    <t>Admissions Associate</t>
  </si>
  <si>
    <t>H0001</t>
  </si>
  <si>
    <t>Preparator</t>
  </si>
  <si>
    <t>H1010</t>
  </si>
  <si>
    <t>Teaching Lab Technician</t>
  </si>
  <si>
    <t>L1003</t>
  </si>
  <si>
    <t>Research Tech/Phys Sciences</t>
  </si>
  <si>
    <t>L1005</t>
  </si>
  <si>
    <t>Research Tech/Life Sciences</t>
  </si>
  <si>
    <t>L1009</t>
  </si>
  <si>
    <t>Field Research Tech/Life Sci</t>
  </si>
  <si>
    <t>Vocational-Technical Training directly related Life Sciences field</t>
  </si>
  <si>
    <t>M1001</t>
  </si>
  <si>
    <t>TV Production Tech 1</t>
  </si>
  <si>
    <t>N4001</t>
  </si>
  <si>
    <t>Customer Service Supervisor</t>
  </si>
  <si>
    <t>N5016</t>
  </si>
  <si>
    <t>Coord,Merchandise/Retail</t>
  </si>
  <si>
    <t>N6007</t>
  </si>
  <si>
    <t>Coord,Membership</t>
  </si>
  <si>
    <t>O5003</t>
  </si>
  <si>
    <t>Q0014</t>
  </si>
  <si>
    <t>Utilities Maint Mech(Pre-Cert)</t>
  </si>
  <si>
    <t>Q1011</t>
  </si>
  <si>
    <t>Transport Vehicle Service Tech</t>
  </si>
  <si>
    <t>S0032</t>
  </si>
  <si>
    <t>Coord,Referral Services</t>
  </si>
  <si>
    <t>U6001</t>
  </si>
  <si>
    <t>Supv,Food Services</t>
  </si>
  <si>
    <t>G5014</t>
  </si>
  <si>
    <t>Coord,Enrollment Services</t>
  </si>
  <si>
    <t>H0010</t>
  </si>
  <si>
    <t>Tutor</t>
  </si>
  <si>
    <t>One year of full-time college</t>
  </si>
  <si>
    <t>M5002</t>
  </si>
  <si>
    <t>Coord,Public Events</t>
  </si>
  <si>
    <t>P2004</t>
  </si>
  <si>
    <t>Structural Tech 2</t>
  </si>
  <si>
    <t>W2001</t>
  </si>
  <si>
    <t>Heavy Equipment Operator</t>
  </si>
  <si>
    <t>X2024</t>
  </si>
  <si>
    <t>Police Dispatcher</t>
  </si>
  <si>
    <t xml:space="preserve">High School Diploma or GED and Certification/Licensure State of New Mexico Public Safety Telecommunicator or eligibility for certification by waiver. </t>
  </si>
  <si>
    <t>O6004</t>
  </si>
  <si>
    <t>Supv,Records Mgmt</t>
  </si>
  <si>
    <t>L1021</t>
  </si>
  <si>
    <t>HS Research Tech 1</t>
  </si>
  <si>
    <t>A3004</t>
  </si>
  <si>
    <t>Admin Assistant 3</t>
  </si>
  <si>
    <t>L1010</t>
  </si>
  <si>
    <t>Archaeology Crew Member</t>
  </si>
  <si>
    <t>Bachelor's degree in Anthropology, Archaeology, or other relevant field</t>
  </si>
  <si>
    <t>Q1005</t>
  </si>
  <si>
    <t>HVAC Tech 1</t>
  </si>
  <si>
    <t>Q1002</t>
  </si>
  <si>
    <t>Electrician 1</t>
  </si>
  <si>
    <t>P1002</t>
  </si>
  <si>
    <t>Plumber 1</t>
  </si>
  <si>
    <t>M1008</t>
  </si>
  <si>
    <t>Theatre/Stage Tech</t>
  </si>
  <si>
    <t>N1019</t>
  </si>
  <si>
    <t>Broadcast Ops Tech</t>
  </si>
  <si>
    <t>I0001</t>
  </si>
  <si>
    <t>Pool/Facilities Maint Tech</t>
  </si>
  <si>
    <t>Q1003</t>
  </si>
  <si>
    <t>Automotive Tech</t>
  </si>
  <si>
    <t>Q0013</t>
  </si>
  <si>
    <t>Utility Plant Tech (Pre-Cert)</t>
  </si>
  <si>
    <t>L0009</t>
  </si>
  <si>
    <t>Field Research Assoc/Biol Sci</t>
  </si>
  <si>
    <t>N5011</t>
  </si>
  <si>
    <t>Coord,Outreach</t>
  </si>
  <si>
    <t>A5002</t>
  </si>
  <si>
    <t>Coord,Clinic</t>
  </si>
  <si>
    <t>G5007</t>
  </si>
  <si>
    <t>Coord,Student Housing</t>
  </si>
  <si>
    <t>N5003</t>
  </si>
  <si>
    <t>Coord,Program Scheduling</t>
  </si>
  <si>
    <t>Q4004</t>
  </si>
  <si>
    <t>Lead Facilities Services Tech</t>
  </si>
  <si>
    <t>W2003</t>
  </si>
  <si>
    <t>X1020</t>
  </si>
  <si>
    <t>Environ Hlth &amp; Safety Tech 1</t>
  </si>
  <si>
    <t>Z1015</t>
  </si>
  <si>
    <t>Water Systems Tech,Pre-Cert</t>
  </si>
  <si>
    <t>M1005</t>
  </si>
  <si>
    <t>Radio Production Tech</t>
  </si>
  <si>
    <t>G5012</t>
  </si>
  <si>
    <t>Coord,Student Services</t>
  </si>
  <si>
    <t>A5007</t>
  </si>
  <si>
    <t>Coord,Special Events</t>
  </si>
  <si>
    <t>A2099</t>
  </si>
  <si>
    <t>Professional Support Intern</t>
  </si>
  <si>
    <t>Q1009</t>
  </si>
  <si>
    <t>Turf Equipment Tech</t>
  </si>
  <si>
    <t>T0036</t>
  </si>
  <si>
    <t>Medical Assistant</t>
  </si>
  <si>
    <t xml:space="preserve"> Medical Assistant Certificate Or Currently Enrolled In A Medical, Nursing Or Pharmacy Program Or At Least 1 Year Of Experience In A Medical Field.</t>
  </si>
  <si>
    <t>A5011</t>
  </si>
  <si>
    <t>Coord,Facilities</t>
  </si>
  <si>
    <t>H1008</t>
  </si>
  <si>
    <t>Teacher,Early Childhood</t>
  </si>
  <si>
    <t>W0007</t>
  </si>
  <si>
    <t>Ornamental/Turf Pest Ctrl Tech</t>
  </si>
  <si>
    <t>W0006</t>
  </si>
  <si>
    <t>IPM Tech</t>
  </si>
  <si>
    <t>A0024</t>
  </si>
  <si>
    <t>Med Investigations Assistant</t>
  </si>
  <si>
    <t>A5059</t>
  </si>
  <si>
    <t>Coord,Electronic Hlth Records</t>
  </si>
  <si>
    <t>B1019</t>
  </si>
  <si>
    <t>Acct Operations Tech 1</t>
  </si>
  <si>
    <t>G1013</t>
  </si>
  <si>
    <t>Standardized Patient/Trainee</t>
  </si>
  <si>
    <t>H0020</t>
  </si>
  <si>
    <t>Curatorial Assistant</t>
  </si>
  <si>
    <t>H0024</t>
  </si>
  <si>
    <t>Education Associate</t>
  </si>
  <si>
    <t>M0006</t>
  </si>
  <si>
    <t>Videographer</t>
  </si>
  <si>
    <t>M0012</t>
  </si>
  <si>
    <t>Multimedia Assistant</t>
  </si>
  <si>
    <t>N0016</t>
  </si>
  <si>
    <t>Marketing Assistant/Unit</t>
  </si>
  <si>
    <t>N0039</t>
  </si>
  <si>
    <t>Ticket Office Representative</t>
  </si>
  <si>
    <t>O0002</t>
  </si>
  <si>
    <t>Expediter</t>
  </si>
  <si>
    <t>T0004</t>
  </si>
  <si>
    <t>Poison Information Tech</t>
  </si>
  <si>
    <t>X1019</t>
  </si>
  <si>
    <t>Security Assistant</t>
  </si>
  <si>
    <t>X6004</t>
  </si>
  <si>
    <t>Supv,Security</t>
  </si>
  <si>
    <t>Y1002</t>
  </si>
  <si>
    <t>Asst Athletic Equipment Mgr</t>
  </si>
  <si>
    <t>Z0010</t>
  </si>
  <si>
    <t>Lab Tech</t>
  </si>
  <si>
    <t>A2004</t>
  </si>
  <si>
    <t>Admin Assistant 2</t>
  </si>
  <si>
    <t>A5010</t>
  </si>
  <si>
    <t>Coord,Purchasing</t>
  </si>
  <si>
    <t>G0009</t>
  </si>
  <si>
    <t>Testing Assistant</t>
  </si>
  <si>
    <t>H0003</t>
  </si>
  <si>
    <t>Child Development Associate</t>
  </si>
  <si>
    <t>H1001</t>
  </si>
  <si>
    <t>Library Info Specialist 1</t>
  </si>
  <si>
    <t>N0010</t>
  </si>
  <si>
    <t>Service Call Coordinator</t>
  </si>
  <si>
    <t>B2004</t>
  </si>
  <si>
    <t>Accounting Clerk</t>
  </si>
  <si>
    <t>K0015</t>
  </si>
  <si>
    <t>Prodn Publshg Systems Tech</t>
  </si>
  <si>
    <t>P1004</t>
  </si>
  <si>
    <t>Structural Tech 1</t>
  </si>
  <si>
    <t>V2002</t>
  </si>
  <si>
    <t>Campus Svcs Assoc/Branch</t>
  </si>
  <si>
    <t>W1008</t>
  </si>
  <si>
    <t>Arborist</t>
  </si>
  <si>
    <t>X0004</t>
  </si>
  <si>
    <t>Bus Driver</t>
  </si>
  <si>
    <t>W1001</t>
  </si>
  <si>
    <t>Light Equipment Operator</t>
  </si>
  <si>
    <t>X1024</t>
  </si>
  <si>
    <t>Police Dispatcher,Pre-Cert</t>
  </si>
  <si>
    <t>O0004</t>
  </si>
  <si>
    <t>Coord,Records Mgmt</t>
  </si>
  <si>
    <t>T1004</t>
  </si>
  <si>
    <t>Lab Animal Tech 1</t>
  </si>
  <si>
    <t>O5002</t>
  </si>
  <si>
    <t>Coord,Inventory Control</t>
  </si>
  <si>
    <t>O5004</t>
  </si>
  <si>
    <t>Shipping &amp; Recvg Coord/Retail</t>
  </si>
  <si>
    <t>F0006</t>
  </si>
  <si>
    <t>Shop Tech</t>
  </si>
  <si>
    <t>T0032</t>
  </si>
  <si>
    <t>Emergency Med Tech/Basic</t>
  </si>
  <si>
    <t>A5037</t>
  </si>
  <si>
    <t>Coord,Data Entry</t>
  </si>
  <si>
    <t>N0008</t>
  </si>
  <si>
    <t>Development Assistant</t>
  </si>
  <si>
    <t>W4002</t>
  </si>
  <si>
    <t>Master Gardener</t>
  </si>
  <si>
    <t>X1021</t>
  </si>
  <si>
    <t>Parking Services Rep</t>
  </si>
  <si>
    <t>O4005</t>
  </si>
  <si>
    <t>Postal Tech,Sr</t>
  </si>
  <si>
    <t>A0031</t>
  </si>
  <si>
    <t>OMI Records Tech</t>
  </si>
  <si>
    <t>X0021</t>
  </si>
  <si>
    <t>Campus Security Officer</t>
  </si>
  <si>
    <t>D1013</t>
  </si>
  <si>
    <t>HR Services Rep</t>
  </si>
  <si>
    <t>V5002</t>
  </si>
  <si>
    <t>Coord,Custodial Svcs</t>
  </si>
  <si>
    <t>Q1004</t>
  </si>
  <si>
    <t>Facilities Services Tech</t>
  </si>
  <si>
    <t>L0011</t>
  </si>
  <si>
    <t>Research Assistant/Staff</t>
  </si>
  <si>
    <t>L1016</t>
  </si>
  <si>
    <t>HS Research Assistant</t>
  </si>
  <si>
    <t>O5005</t>
  </si>
  <si>
    <t>Coordinator, Mailing Operation</t>
  </si>
  <si>
    <t>Q0002</t>
  </si>
  <si>
    <t>Mine Maint Tech</t>
  </si>
  <si>
    <t>Y0014</t>
  </si>
  <si>
    <t>Referee</t>
  </si>
  <si>
    <t>G0032</t>
  </si>
  <si>
    <t>Admissions Rep/Data Entry</t>
  </si>
  <si>
    <t>O0001</t>
  </si>
  <si>
    <t>Inventory Control Clerk</t>
  </si>
  <si>
    <t>T0024</t>
  </si>
  <si>
    <t>Nursing Technician</t>
  </si>
  <si>
    <t>W1003</t>
  </si>
  <si>
    <t>Irrigation Tech</t>
  </si>
  <si>
    <t>X4006</t>
  </si>
  <si>
    <t>Lead Parking Officer</t>
  </si>
  <si>
    <t>V5004</t>
  </si>
  <si>
    <t>University House Coord</t>
  </si>
  <si>
    <t>X0010</t>
  </si>
  <si>
    <t>Field Deputy Med Investigator</t>
  </si>
  <si>
    <t>L0006</t>
  </si>
  <si>
    <t>Field Research Assistant</t>
  </si>
  <si>
    <t>I0002</t>
  </si>
  <si>
    <t>Caseworker</t>
  </si>
  <si>
    <t>A0008</t>
  </si>
  <si>
    <t>Clinical Assistant</t>
  </si>
  <si>
    <t>O5001</t>
  </si>
  <si>
    <t>Coord,Recycling</t>
  </si>
  <si>
    <t>G0056</t>
  </si>
  <si>
    <t>Academic Intern</t>
  </si>
  <si>
    <t>Currently enrolled in high school or must have obtained high school diploma no greater than 24 months prior to hire date.</t>
  </si>
  <si>
    <t>Currently Enrolled In High School Or Must Have Obtained High School Diploma No Greater Than 24 Months Prior To Hire Date.</t>
  </si>
  <si>
    <t>M4003</t>
  </si>
  <si>
    <t>Audio-Visual Tech,Sr</t>
  </si>
  <si>
    <t xml:space="preserve"> At Least 6 Months Of Experience Directly Related To The Duties And Responsibilities Specified.</t>
  </si>
  <si>
    <t>O2004</t>
  </si>
  <si>
    <t>U0003</t>
  </si>
  <si>
    <t>Food Svc Site Operator</t>
  </si>
  <si>
    <t>W1002</t>
  </si>
  <si>
    <t>Gardener</t>
  </si>
  <si>
    <t>P0009</t>
  </si>
  <si>
    <t>Painter</t>
  </si>
  <si>
    <t>High school diploma or GED: at least 6 months of experience directly related to the duties and responsibilities specified.</t>
  </si>
  <si>
    <t>High School Diploma Or Ged: At Least 6 Months Of Experience Directly Related To The Duties And Responsibilities Specified.</t>
  </si>
  <si>
    <t>A4037</t>
  </si>
  <si>
    <t>Data Entry Operator,Sr</t>
  </si>
  <si>
    <t>A1004</t>
  </si>
  <si>
    <t>Admin Assistant 1</t>
  </si>
  <si>
    <t>H0009</t>
  </si>
  <si>
    <t>Teacher Aide</t>
  </si>
  <si>
    <t>Q0004</t>
  </si>
  <si>
    <t>Sign Tech</t>
  </si>
  <si>
    <t>G0010</t>
  </si>
  <si>
    <t>Instructional Assistant</t>
  </si>
  <si>
    <t>I0010</t>
  </si>
  <si>
    <t>Game Stats Crew Member</t>
  </si>
  <si>
    <t>M0015</t>
  </si>
  <si>
    <t>House Management Associate</t>
  </si>
  <si>
    <t>Z0012</t>
  </si>
  <si>
    <t>Emergency Med Dispatcher</t>
  </si>
  <si>
    <t>O0005</t>
  </si>
  <si>
    <t>Supply/Stock Clerk</t>
  </si>
  <si>
    <t>V1002</t>
  </si>
  <si>
    <t>Campus Svcs Asst/Branch</t>
  </si>
  <si>
    <t>X0008</t>
  </si>
  <si>
    <t>Parking Officer</t>
  </si>
  <si>
    <t>Q0009</t>
  </si>
  <si>
    <t>Parking Equipment Tech</t>
  </si>
  <si>
    <t>A0050</t>
  </si>
  <si>
    <t>General Services Assistant</t>
  </si>
  <si>
    <t>X0028</t>
  </si>
  <si>
    <t>Bus Driver Trainee</t>
  </si>
  <si>
    <t>V1001</t>
  </si>
  <si>
    <t>Custodian</t>
  </si>
  <si>
    <t>O1005</t>
  </si>
  <si>
    <t>Postal Tech</t>
  </si>
  <si>
    <t>O0008</t>
  </si>
  <si>
    <t>Receiving Clerk</t>
  </si>
  <si>
    <t>M1003</t>
  </si>
  <si>
    <t>Audio-Visual Tech</t>
  </si>
  <si>
    <t>O1004</t>
  </si>
  <si>
    <t>Recycling Tech</t>
  </si>
  <si>
    <t>T1002</t>
  </si>
  <si>
    <t>Mental Health Tech</t>
  </si>
  <si>
    <t>U0004</t>
  </si>
  <si>
    <t>Food Service Worker</t>
  </si>
  <si>
    <t>W1004</t>
  </si>
  <si>
    <t>Turf Tech</t>
  </si>
  <si>
    <t>X0009</t>
  </si>
  <si>
    <t>Security Guard</t>
  </si>
  <si>
    <t>Z0011</t>
  </si>
  <si>
    <t>Lab Aide</t>
  </si>
  <si>
    <t>Successful completion of junior or senior year of high school</t>
  </si>
  <si>
    <t>A0026</t>
  </si>
  <si>
    <t>Office Assistant</t>
  </si>
  <si>
    <t>W0008</t>
  </si>
  <si>
    <t>Athletic Field Tech</t>
  </si>
  <si>
    <t>N0046</t>
  </si>
  <si>
    <t>Customer Service Associate</t>
  </si>
  <si>
    <t>O0009</t>
  </si>
  <si>
    <t>Mover</t>
  </si>
  <si>
    <t>I0003</t>
  </si>
  <si>
    <t>Special Events Worker</t>
  </si>
  <si>
    <t>A1037</t>
  </si>
  <si>
    <t>Data Entry Operator</t>
  </si>
  <si>
    <t>V0004</t>
  </si>
  <si>
    <t>Sports Equip Attendant</t>
  </si>
  <si>
    <t>I0009</t>
  </si>
  <si>
    <t>Lifeguard</t>
  </si>
  <si>
    <t>H0005</t>
  </si>
  <si>
    <t>Child Care Worker</t>
  </si>
  <si>
    <t>U0010</t>
  </si>
  <si>
    <t>Cook</t>
  </si>
  <si>
    <t>P0001</t>
  </si>
  <si>
    <t>Trades Tech Helper</t>
  </si>
  <si>
    <t>Minimum Education</t>
  </si>
  <si>
    <t>Minimum Experience</t>
  </si>
  <si>
    <t>Degree Years</t>
  </si>
  <si>
    <t>Not Relevant</t>
  </si>
  <si>
    <t>Employee Name</t>
  </si>
  <si>
    <t>Employee Banner ID</t>
  </si>
  <si>
    <t>Department</t>
  </si>
  <si>
    <t>Department Org</t>
  </si>
  <si>
    <t>Coord,Sign Order Fulfillment</t>
  </si>
  <si>
    <t>A5125</t>
  </si>
  <si>
    <t>Coord,Clery</t>
  </si>
  <si>
    <t>Bachelor Degree in Communications, Criminal Justice or Emergency Management or related field</t>
  </si>
  <si>
    <t>A5126</t>
  </si>
  <si>
    <t>Ntrpcls Pclass Code</t>
  </si>
  <si>
    <t>Ntrpcls Desc</t>
  </si>
  <si>
    <t>Ntrpcls Grade</t>
  </si>
  <si>
    <t>Ntrpcls Ecls Code</t>
  </si>
  <si>
    <t>Pgrp Code And Desc</t>
  </si>
  <si>
    <t>Eskl Code And Desc</t>
  </si>
  <si>
    <t>Esoc Code And Desc</t>
  </si>
  <si>
    <t>Barg Code And Desc</t>
  </si>
  <si>
    <t>Ntrpcls Probation Units</t>
  </si>
  <si>
    <t>SummaryDescription</t>
  </si>
  <si>
    <t>EducationLevel</t>
  </si>
  <si>
    <t>RecruitmentTier</t>
  </si>
  <si>
    <t>Exempt_NonExempt</t>
  </si>
  <si>
    <t>ESCO CODE</t>
  </si>
  <si>
    <t>CIP Codes</t>
  </si>
  <si>
    <t>Active
Deactivated</t>
  </si>
  <si>
    <t>PCLSInfo</t>
  </si>
  <si>
    <t>Experience Number</t>
  </si>
  <si>
    <t>Education Number</t>
  </si>
  <si>
    <t>#Resident Physicians</t>
  </si>
  <si>
    <t>Grade RP 99</t>
  </si>
  <si>
    <t>RP</t>
  </si>
  <si>
    <t>-</t>
  </si>
  <si>
    <t>30 - Other professionals</t>
  </si>
  <si>
    <t>RP - CIR - Resident Physicians</t>
  </si>
  <si>
    <t>None</t>
  </si>
  <si>
    <t>There is no actual job description - This is used for Resident Physicians in different levels</t>
  </si>
  <si>
    <t>No Data Found</t>
  </si>
  <si>
    <t>Tier 1</t>
  </si>
  <si>
    <t>Exempt</t>
  </si>
  <si>
    <t>Active</t>
  </si>
  <si>
    <t>#Resident Physicians/90005/RP/Grade RP 99</t>
  </si>
  <si>
    <t>0008</t>
  </si>
  <si>
    <t>Resident Physician I</t>
  </si>
  <si>
    <t>Grade RP 01</t>
  </si>
  <si>
    <t>Resident Physician I/0008/RP/Grade RP 01</t>
  </si>
  <si>
    <t>0028</t>
  </si>
  <si>
    <t>*Resident Physician VII</t>
  </si>
  <si>
    <t>Grade RP 07</t>
  </si>
  <si>
    <t/>
  </si>
  <si>
    <t>*Resident Physician VII/0028/RP/Grade RP 07</t>
  </si>
  <si>
    <t>0029</t>
  </si>
  <si>
    <t>Resident Physician II</t>
  </si>
  <si>
    <t>Grade RP 02</t>
  </si>
  <si>
    <t>Resident Physician II/0029/RP/Grade RP 02</t>
  </si>
  <si>
    <t>0030</t>
  </si>
  <si>
    <t>Resident Physician III</t>
  </si>
  <si>
    <t>Grade RP 03</t>
  </si>
  <si>
    <t>Resident Physician III/0030/RP/Grade RP 03</t>
  </si>
  <si>
    <t>0031</t>
  </si>
  <si>
    <t>Resident Physician IV</t>
  </si>
  <si>
    <t>Grade RP 04</t>
  </si>
  <si>
    <t>Resident Physician IV/0031/RP/Grade RP 04</t>
  </si>
  <si>
    <t>0032</t>
  </si>
  <si>
    <t>Resident Physician V</t>
  </si>
  <si>
    <t>Grade RP 05</t>
  </si>
  <si>
    <t>Resident Physician V/0032/RP/Grade RP 05</t>
  </si>
  <si>
    <t>0033</t>
  </si>
  <si>
    <t>Resident Physician VI</t>
  </si>
  <si>
    <t>Grade RP 06</t>
  </si>
  <si>
    <t>Resident Physician VI/0033/RP/Grade RP 06</t>
  </si>
  <si>
    <t>Grade 16</t>
  </si>
  <si>
    <t>2063 - BUSINESS FUNCTIONS P3</t>
  </si>
  <si>
    <t>13-1199 - Business Operations Specialists, All Other</t>
  </si>
  <si>
    <t>6 Months</t>
  </si>
  <si>
    <t>Under indirect supervision, provides short-term professional management consulting services in the establishment, enhancement and/or modification of integrated core operations and processes.  Works on a temporary or professional services basis in support of a specified project.</t>
  </si>
  <si>
    <t>At Least 7 Years Of Experience Directly Related To The Duties And Responsibilities Specified.</t>
  </si>
  <si>
    <t xml:space="preserve">Tier 1 </t>
  </si>
  <si>
    <t>13-1199</t>
  </si>
  <si>
    <t>NO MATCH</t>
  </si>
  <si>
    <t>Professional Consultant/A0003/SE/Grade 16</t>
  </si>
  <si>
    <t>Grade 06</t>
  </si>
  <si>
    <t>5011 - CLERICAL S1</t>
  </si>
  <si>
    <t>40 - Technical and paraprofessional</t>
  </si>
  <si>
    <t>43-6010 - Secretaries and Administrative Assistants</t>
  </si>
  <si>
    <t>C3 - CWA - Clerical</t>
  </si>
  <si>
    <t>Provides day-to-day staff, logistical, and administrative assistance to a medical clinic, hospital unit, or clinical trials program.  Triages patients and schedules appointments; screens and refers phone calls, and communicates and interacts with patients; provides clerical, word processing, and staff support to the unit, and assists with clinical and/or laboratory procedures as required.</t>
  </si>
  <si>
    <t>At Least 1 Year Of Experience Directly Related To The Duties And Responsibilities Specified.</t>
  </si>
  <si>
    <t>Non-Exempt</t>
  </si>
  <si>
    <t>43-6010</t>
  </si>
  <si>
    <t>52.0401</t>
  </si>
  <si>
    <t>Clinical Assistant/A0008/SW/Grade 06</t>
  </si>
  <si>
    <t>Grade 10</t>
  </si>
  <si>
    <t>5013 - CLERICAL S3</t>
  </si>
  <si>
    <t>50 - Clerical and secretarial</t>
  </si>
  <si>
    <t>Under general supervision, coordinates, oversees, and/or performs a wide variety of administrative support activities for an academic dean.  Assignments may be confidential in nature.  Provides and coordinates staff and office support.  Coordinates special events.  May serve on a variety of academic committees in a support capacity.</t>
  </si>
  <si>
    <t>At Least 5 Years Of Experience Directly Related To The Duties And Responsibilities Specified.</t>
  </si>
  <si>
    <t>Admin Assistant to the Dean/A0010/SN/Grade 10</t>
  </si>
  <si>
    <t>2093 - ADMINISTRATIVE P3</t>
  </si>
  <si>
    <t>11-9000 - Other Management Occupations</t>
  </si>
  <si>
    <t>Provides integrated research, planning, and leadership in the development of core programs and initiatives for a principal operating component of the University.  Identifies key strategic opportunities, and interfaces with senior administration, faculty, staff, industry, academic, and/or government agency officials in the representation and development of strategic programs, services, and initiatives.  Participates in the establishment of integrated strategies and policies for the enterprise.  Manages and administers one or more key operational functions, as appropriate to the position.</t>
  </si>
  <si>
    <t>11-9000</t>
  </si>
  <si>
    <t>Strategic Planner/A0011/SE/Grade 16</t>
  </si>
  <si>
    <t>Grade 09</t>
  </si>
  <si>
    <t>5012 - CLERICAL S2</t>
  </si>
  <si>
    <t>Facilitates and administers the day-to-day operations of the Director or Chair of an academic branch or of a multi-faceted, self-contained operating unit/division. Develops and manages projects to help achieve the mission and goals of the department. Serves as primary point of contact for internal and external constituencies. Leads and guides administrative support staff, may independently administer a defined program initiative or service operation for the unit. Oversees the planning of meetings and events.</t>
  </si>
  <si>
    <t>Admin Assistant to Dir/A0012/SN/Grade 09</t>
  </si>
  <si>
    <t>43-9199 - Office and Administrative Support Workers, All Other</t>
  </si>
  <si>
    <t>U5 - United Staff - UNM(Educ Suppt)</t>
  </si>
  <si>
    <t>Performs a variety of financial/business management advisement, technical assistance, and related educational services to new and existing small businesses.</t>
  </si>
  <si>
    <t>43-9199</t>
  </si>
  <si>
    <t>Small Business Advisor/A0015/SU/Grade 10</t>
  </si>
  <si>
    <t>Under indirect supervision, works closely with medical providers, primary care teams, and social services agencies to provide short term care coordination and connection to resources and support to program clients to improve their health and general well-being through education and provision of coordination of care and services. Works in both clinical and community-based settings, including client's homes.</t>
  </si>
  <si>
    <t>At least 1 year of experience directly related to the duties and responsibilities specified.</t>
  </si>
  <si>
    <t>Community Health Worker/A0019/SN/Grade 09</t>
  </si>
  <si>
    <t>Grade 07</t>
  </si>
  <si>
    <t>Under general supervision, compiles, analyzes, and abstracts preliminary field reports of death for all OMI cases in New Mexico and specified areas of Arizona and surrounding states;  prepares, audits, and disseminates official source documents and reports based on this information for direct use in internal, law enforcement, and judicial investigations.  Develops and  maintains data collection and management systems and procedures, and monitors operational compliance with all relevant laws, regulations, and policies for the handling and disposition of medical investigation information.</t>
  </si>
  <si>
    <t>At Least 3 Years Of Experience Directly Related To The Duties And Responsibilities Specified.</t>
  </si>
  <si>
    <t>Med Investigations Assistant/A0024/SN/Grade 07</t>
  </si>
  <si>
    <t>Grade 08</t>
  </si>
  <si>
    <t>Grade 05</t>
  </si>
  <si>
    <t>43-9061 - Office Clerks, General</t>
  </si>
  <si>
    <t>Performs a range of basic office support activities for a unit/department, such as answering phones and directing calls, greeting and directing visitors, answering questions and performing routine clerical, data entry, and/or word processing work as assigned.</t>
  </si>
  <si>
    <t>No Previous Experience Required.</t>
  </si>
  <si>
    <t>43-9061</t>
  </si>
  <si>
    <t>52.0408</t>
  </si>
  <si>
    <t>Office Assistant/A0026/SW/Grade 05</t>
  </si>
  <si>
    <t>29-2071 - Medical Records and Health Information Technicians</t>
  </si>
  <si>
    <t>29-2071</t>
  </si>
  <si>
    <t>51.0707</t>
  </si>
  <si>
    <t>OMI Records Tech/A0031/SN/Grade 07</t>
  </si>
  <si>
    <t>Grade 13</t>
  </si>
  <si>
    <t>2092 - ADMINISTRATIVE P2</t>
  </si>
  <si>
    <t>1B - Mid Lvl Officials &amp; Mgrs</t>
  </si>
  <si>
    <t>Oversees all operational and administrative matters for the Board of Regents and handles a wide range of issues on behalf of the Board.  Provides coordination and oversight in the development of Board agenda, schedules, and activities.  Serves as liaison between the Board, the Office of the President, and other senior officers of the University, and coordinates and interacts directly with other Board members, University administrators, faculty, staff, students, public officials, and community members.  Reports to the President of the Board of Regents.</t>
  </si>
  <si>
    <t>At Least 4 Years Of Experience Directly Related To The Duties And Responsibilities Specified.</t>
  </si>
  <si>
    <t>43-9111 - Statistical Assistants</t>
  </si>
  <si>
    <t>Collects, evaluates, and prepares research and/or other complex statistical data for a specific unit of the institution.  Prepares statistical and narrative reports and recommendations, and participates in the analysis and interpretation of data as appropriate.  Develops, maintains, and ensures quality control of databases and may assist in development and implementation of measurement systems.</t>
  </si>
  <si>
    <t>43-9111</t>
  </si>
  <si>
    <t>52.0302</t>
  </si>
  <si>
    <t>Data Analyst/A0035/SN/Grade 10</t>
  </si>
  <si>
    <t>Grade 12</t>
  </si>
  <si>
    <t>2091 - ADMINISTRATIVE P1</t>
  </si>
  <si>
    <t>Plans and implements a contract/grant-funded program initiative for an operational entity of the University. Participates in the generation of program resources and in the design and development of program operating goals, objectives, and protocols. Responsible for the appropriate use of programmatic funds within the parameters of the contract/grant, up to approximately $250,000 per fiscal year. Represents the program to both internal and external constituencies with respect to program implementation and operational matters, and provides technical/professional and programmatic guidance, consultation, and support to client constituencies as appropriate. This is typically a term position tied to the contract/grant funding period, which requires approval by Human Resources prior to use.</t>
  </si>
  <si>
    <t>At Least 6 Years Of Experience Directly Related To The Duties And Responsibilities Specified.</t>
  </si>
  <si>
    <t>Program Specialist/A0037/SE/Grade 12</t>
  </si>
  <si>
    <t>Coordinates, oversees, and/or performs a wide variety of administrative, secretarial, and program support activities on behalf of an Associate Vice President, Associate Provost, Deputy Provost, and/or comparable senior officer of the University.  Serves as primary point of operational and administrative contact for internal and external constituencies, often on complex and confidential issues. Coordinates the provision of office and staff support services to the office, and oversees and/or participates in the coordination, supervision, and completion of special projects and/or events.  May serve on a variety of committees in a support capacity.</t>
  </si>
  <si>
    <t>Administrative Coordinator/A0047/SN/Grade 10</t>
  </si>
  <si>
    <t>9012 - SECURITY &amp; SAFETY SERVICE S2</t>
  </si>
  <si>
    <t>70 - Service/Maintenance</t>
  </si>
  <si>
    <t>53-7062 - Laborers and Freight, Stock, and Material Movers, Hand</t>
  </si>
  <si>
    <t>Provides a diverse range of routine general services support to a specified operating unit of the University.  May perform clerical services, equipment operation, basic maintenance and repair, materials handling, custodial services, logistical support, routine security and/or customer services, and/or other related duties in accordance with day-to-day requirements of the specified department.</t>
  </si>
  <si>
    <t>53-7062</t>
  </si>
  <si>
    <t>General Services Assistant/A0050/SN/Grade 05</t>
  </si>
  <si>
    <t>Under general supervision, performs University policy and procedure research and analysis.  As assigned, formulates and edits core institutional policies of University-wide significance and application, and participates in policy development and revision.  Integrates and manages University policy information in both electronic and published formats.  Provides coordination for multiple policy development and related projects, as assigned.</t>
  </si>
  <si>
    <t>University Policy Specialist/A0053/SE/Grade 12</t>
  </si>
  <si>
    <t>Grade 14</t>
  </si>
  <si>
    <t>Manages the institutional research and information resource function for a designated college or equivalent academic component of the University, assuming responsibility for data management, data analysis, data reporting, and research.  Oversees strategic communication and public information exchange, to include management of the content and design of the component web site, and serves as point of contact and liaison to internal and external constituencies regarding component information and data, outcomes assessment, and other project/program activities.</t>
  </si>
  <si>
    <t>Research &amp; Information Mgr/A0057/SE/Grade 14</t>
  </si>
  <si>
    <t>21-1019 - Counselors, All Other</t>
  </si>
  <si>
    <t>Provides direct support to individuals with disabilities as defined by the Americans with Disabilities Act (ADA). Conducts disability eligibility analyses, provides referrals, approves reasonable accommodations, and connects individuals with services to support their personal and/or academic goals. Educates campus constituencies regarding support for individuals with disabilities and facilitates compliance with the ADA/ADAAA and related federal, state, and local regulations and University policies.</t>
  </si>
  <si>
    <t>21-1019</t>
  </si>
  <si>
    <t>44.0701</t>
  </si>
  <si>
    <t>Accommodations Specialist/A0068/SE/Grade 12</t>
  </si>
  <si>
    <t>A0070</t>
  </si>
  <si>
    <t>Admin Assistant Pool/UNMTemps</t>
  </si>
  <si>
    <t>Grade 90</t>
  </si>
  <si>
    <t>ST</t>
  </si>
  <si>
    <t>Applying for this position will place you in a general temporary pool of candidates with UNMTemps Services for non-benefits eligible positions in departments and campuses throughout the University. Qualified applicants are placed into temporary administrative assistant assignments as positions become vacant; when regular employees are absent; during peak work periods; and for special events.
This pool is looking for the following levels of administrative assistants:
Administrative Assistant I:
Performs a variety of office support and/or secretarial duties for a specified unit/department, such as composing and word processing a variety of standard documents and correspondence, relaying and resolving routine telephone and/or walk-up inquiries, scheduling calendar items and meetings, making travel arrangements, processing forms, performing data entry, and establishing and maintaining records. Edits and proofreads documents to ensure accuracy. May perform duties involving simple mathematical calculations.
Administrative Assistant II:
Performs a variety of administrative and staff support duties for a specified unit/department, which require a range of skills and a knowledge of organizational policies and procedures. Assists and directs visitors, and resolves administrative problems and inquiries; composes, edits, and proofreads correspondence and reports, and prepares a range of administrative documents.
Administrative Assistant III:
Performs and/or oversees a variety of associated administrative, fiscal, staff support, and planning activities, some of which require advanced or specialized knowledge and skills, such as budget administration and control, equipment, facilities, and inventory management, specialized record keeping and database management, and/or specified information-gathering projects and tasks. Coordinates and facilitates meetings, program functions, and/or special events, as appropriate. Trains and oversees lower graded staff and/or students. May coordinate specified administrative activities and reporting across multiple organizational units within a department.</t>
  </si>
  <si>
    <t>May require High school diploma or GED</t>
  </si>
  <si>
    <t>At Least 1 To 5 Years Of Experience In An Administrative Role. 
Please Refer To Posting Information For Specific Minimum Requirements For This Classification Description.</t>
  </si>
  <si>
    <t>Admin Assistant Pool/UNMTemps/A0070/ST/Grade 90</t>
  </si>
  <si>
    <t>A0071</t>
  </si>
  <si>
    <t>Course Catalog Specialist</t>
  </si>
  <si>
    <t>13-1000 - Business Operations Specialists</t>
  </si>
  <si>
    <t>In support of the Registrar's Office and under general supervision, specializes in the collection, maintenance, and editing of administrative and curriculum data used to produce the University Online Catalog. Ensures all material and content meet established University standards of appearance and content. Serves as a subject matter expert in institutional processes and procedures pertaining to the University Online Catalog and provides advice to constituents regarding its design and use.</t>
  </si>
  <si>
    <t>At least 3 years of experience directly related to the duties and responsibilities specified.</t>
  </si>
  <si>
    <t>13-1000</t>
  </si>
  <si>
    <t>Course Catalog Specialist/A0071/SE/Grade 12</t>
  </si>
  <si>
    <t>A0098</t>
  </si>
  <si>
    <t>Contracted Employee</t>
  </si>
  <si>
    <t>Grade 99</t>
  </si>
  <si>
    <t>Provides specifically contracted professional services on a one-time or occasional or on-call basis, the total duration of the employment contract NOT TO EXCEED 3 CONSECUTIVE WORKING DAYS OR MORE THAN .25FT/520 HRS PER YEAR.</t>
  </si>
  <si>
    <t>Please refer to posting information for specific minimum requirements for this classification description.</t>
  </si>
  <si>
    <t>Please Refer To Posting Information For Specific Minimum Requirements For This Classification Description.</t>
  </si>
  <si>
    <t>Contracted Employee/A0098/SE/Grade 99</t>
  </si>
  <si>
    <t>Varies</t>
  </si>
  <si>
    <t>2061 - BUSINESS FUNCTIONS P1</t>
  </si>
  <si>
    <t>13-1041 - Compliance Officers</t>
  </si>
  <si>
    <t>Under limited supervision, coordinate, administer, and oversee the University's workers compensation program and property and casualty claims. Process and document all workers compensation claims and property &amp; casualty claims, ensuring compliance with relevant policies, procedures, and legislation. Serve as liaison with external agencies and regulatory bodies in the administration of claims and in the care and disposition of claimants.</t>
  </si>
  <si>
    <t>At Least 4 Years Of Directly Related Experience In Claims Adjusting, Investigations, Litigation And/Or Risk Management.</t>
  </si>
  <si>
    <t>13-1041</t>
  </si>
  <si>
    <t>Claim Specialist/A0100/SE/Grade 12</t>
  </si>
  <si>
    <t>13-1040 - Compliance Officers</t>
  </si>
  <si>
    <t>Under the direction of the University Administrative Hearing Officer, serves students, faculty, and/or staff engaged as respondents or complainants in administrative civil rights proceedings. Advises participants of policies and procedures and accompanies participants to meetings, interviews, and appeals. Conducts cross-examinations of parties and witnesses in administrative hearings.</t>
  </si>
  <si>
    <t>13-1040</t>
  </si>
  <si>
    <t>Civil Rights Advisor/A0107/SE/Grade 14</t>
  </si>
  <si>
    <t>102 - MANAGEMENT</t>
  </si>
  <si>
    <t>23-1022 - Arbitrators, Mediators, and Conciliators</t>
  </si>
  <si>
    <t xml:space="preserve">Serving as an independent officer under supervision of the President of the University, ensures compliance with federal and state laws, as well as University policies and procedures, in the adjudication of cases related to personnel issues, student conduct violations, allegations of discrimination, Title IX violations, and other related matters. Directs and coordinates the resolution of complex cases, trains hearing personnel, drafts reports and responses, and renders decisions as a representative of the institution. Provides insights to University leaders and campus partners on opportunities to enhance institutional policies, processes and procedures. </t>
  </si>
  <si>
    <t>At Least 5 Years Of Experience Directly Related To The Duties And Responsibilities Specified. Certificatio//Licensure: Member Of Nm State Bar Or Member In Good Standing Of State Bar Of Another State Or District Of Columbia And In Possession Of A Public Employee Limited License Issued By The Nm Supreme Court.</t>
  </si>
  <si>
    <t>23-1022</t>
  </si>
  <si>
    <t>22.0101</t>
  </si>
  <si>
    <t>Administrative Hearing Officer/A0603/SC/Grade 16</t>
  </si>
  <si>
    <t>Performs a variety of office support and/or secretarial duties for a specified unit/department, such as composing a variety of standard documents and correspondence, relaying and resolving routine telephone and/or walk-up inquiries, scheduling calendar items and meetings, making travel arrangements, processing forms, performing data entry, and establishing and maintaining records.  Edits and proofreads documents to ensure accuracy.  May perform duties involving simple mathematical calculations.</t>
  </si>
  <si>
    <t>Admin Assistant 1/A1004/SW/Grade 06</t>
  </si>
  <si>
    <t>Analyzes and reviews human research protocol proposals and research records for completeness and compliance with regulations, Institutional Review Board (IRB) guidelines, and institutional policies.  Identifies potential regulatory issues within proposals, and provides technical support, facilitation, procedural guidance, and procedural interaction with human research reviewers and investigators on regulatory and pre-review processing matters.  Compiles and communicates documentation of Human Research Review Committee (HRRC) proceedings, including issues and determinations.</t>
  </si>
  <si>
    <t>Human Research Review Analyst/A1007/SN/Grade 10</t>
  </si>
  <si>
    <t>Coordinates the scheduling of the core faculty activities of an integrated academic or clinical teaching enterprise of the University.  Schedules and coordinates venues and facilities, and serves as liaison for scheduling of lectures, attendings, and/or related events as appropriate to the specific component being served.  Maintains associated records systems and files.</t>
  </si>
  <si>
    <t>Coord,Scheduling/A1008/SU/Grade 09</t>
  </si>
  <si>
    <t>A1014</t>
  </si>
  <si>
    <t>Medical Scribe</t>
  </si>
  <si>
    <t xml:space="preserve">Analyzes patient medical records to assure that documentation by providers conforms to legal and procedural requirements. Assists physicians and medical provides in accurately documenting patient encounters. This includes but, not limited to, documenting key portions of the medical note include the History of Present Illness, Review of Systems, Past Medical History, and the Physical exam as directed by the provider. Interacts with physicians and other providers to ensure proper coding of patient charts, maximized efficiency, and optimization of patient throughput. </t>
  </si>
  <si>
    <t>At least 6 months of experience directly related to the duties and responsibilities specified.</t>
  </si>
  <si>
    <t>Medical Scribe/A1014/SN/Grade 09</t>
  </si>
  <si>
    <t>Coordinates the pre-award planning, organization, and preparation, and the post-award administration of  various grants assigned to one or more research and/or clinical departments of the university.  Interacts with investigators and administrative staff to ensure that grants are in compliance with regulatory, funding agency, and policy requirements.  Provides guidance and support to investigators in the identification and development of grant opportunities.</t>
  </si>
  <si>
    <t>Grants Coordinator/A1015/SU/Grade 09</t>
  </si>
  <si>
    <t>15-2031 - Operations Research Analysts</t>
  </si>
  <si>
    <t>Collects, develops, analyzes and communicates institutional data and other information to constituents throughout the university, to support and enhance informed decision-making, problem solving, strategic planning, policy development, and institutional self-assessment.  Performs applied research, and designs, executes, and evaluates analytical and statistical studies and/or institutional self-assessments.  Designs and manages information systems and databases to support institutional research activities.</t>
  </si>
  <si>
    <t>15-2031</t>
  </si>
  <si>
    <t>14.3701</t>
  </si>
  <si>
    <t>Institutional Researcher/A1020/SE/Grade 13</t>
  </si>
  <si>
    <t>A1021</t>
  </si>
  <si>
    <t>Youth Summer Prog Wkr 1</t>
  </si>
  <si>
    <t>Under direct supervision, performs basic and routine duties requiring limited knowledge of systems or procedures within a designated functional area.  Works as part of a specified student employment program for an assigned department of the University.  Duties are of a nature and level of responsibility that would be consistent with a UNM staff position that has been evaluated at Grade 3.</t>
  </si>
  <si>
    <t>Currently enrolled in high school</t>
  </si>
  <si>
    <t>Youth Summer Prog Wkr 1/A1021/ST/Grade 99</t>
  </si>
  <si>
    <t>A1025</t>
  </si>
  <si>
    <t>Med Transcription Editor</t>
  </si>
  <si>
    <t>Transcribes medical information using transcription and/or editing equipment, such as voice recognition and proofreads finished documents for accuracy and completeness. Distributes and files reports according to established procedures.</t>
  </si>
  <si>
    <t>Med Transcription Editor/A1025/SW/Grade 08</t>
  </si>
  <si>
    <t>Serves as liaison among departmental stakeholders in order to understand the structure, policies, and operations of an organization and recommends solutions to enable the organization to achieve its goals.  Helps one or more departments to define and then validate the implementation of the optimal solution for their needs.  Identifies, obtains and translates disorganized information into a form that can drive creation of relevant and practical solutions to organizational problems.</t>
  </si>
  <si>
    <t>Business Analyst/A1029/SE/Grade 13</t>
  </si>
  <si>
    <t>Utilizes advanced techniques to analyze data sets and to identify and predict trends and behavior analytics regarding activities of significant importance to the University; utilizes established and emerging techniques to find consistent patterns and correlations that help drive key performance indicators (KPIs). Develops, implements and maintains tools to extract and examine a wide variety of data from multiple internal, external, and/or non-traditional sources. Partners with stakeholders and subject-matter experts in various domains to operationalize analytical solutions that help decision makers at all levels of the institution gain necessary insights to improve institutional effectiveness and management.</t>
  </si>
  <si>
    <t>43-9021 - Data Entry Keyers</t>
  </si>
  <si>
    <t>Performs data entry, verification, and editing. Provides reports on data entered. Resolves problems and inconsistencies with data and performs limited data analysis.</t>
  </si>
  <si>
    <t>43-9021</t>
  </si>
  <si>
    <t>10.0305</t>
  </si>
  <si>
    <t>Data Entry Operator/A1037/SW/Grade 05</t>
  </si>
  <si>
    <t>Grade 11</t>
  </si>
  <si>
    <t>Assists senior staff in gathering information, conducting investigations and coordinating activities related to compliance claims of varying complexities and assists in the development and preparation of narrative reports.  Assists in formulating policy recommendations and in the delivery of training to internal and external groups.  Advises university community on general compliance guidelines and university policies as appropriate.</t>
  </si>
  <si>
    <t>Compliance Asst/A1126/SE/Grade 11</t>
  </si>
  <si>
    <t>43-3031 - Bookkeeping, Accounting, and Auditing Clerks</t>
  </si>
  <si>
    <t>Reviews and coordinates complex, one-time, and simple multi-term purchase requests in accordance with university policies and the New Mexico state procurement code.  Independently handles projects up to $10,000.00.</t>
  </si>
  <si>
    <t>43-3031</t>
  </si>
  <si>
    <t>Buyer/A2001/SU/Grade 10</t>
  </si>
  <si>
    <t>Performs a variety of administrative and staff support duties for a specified unit/department, which require a range of skills and a knowledge of organizational policies and procedures.  Assists and directs visitors, and resolves administrative problems and inquiries; composes, edits, and proofreads correspondence and  reports, and prepares a range of administrative documents.</t>
  </si>
  <si>
    <t>Admin Assistant 2/A2004/SU/Grade 07</t>
  </si>
  <si>
    <t>Provides a range of administrative and clinical support services in support of specialized medical diagnostic studies and treatment plans undertaken in a critical care diagnostic and treatment setting.  Performs all administrative aspects of patient intake protocol, schedules clinic appointments, examinations and tests, maintains physician schedules, coordinates referrals and authorizations, and provides standard patient education and instruction.  Collects and maintains patient medical data and records, completes physician orders, and facilitates specialist care.</t>
  </si>
  <si>
    <t>Pat Svcs Rep/Critical Care/A2018/SN/Grade 08</t>
  </si>
  <si>
    <t>A2021</t>
  </si>
  <si>
    <t>Youth Summer Prog Wkr 2</t>
  </si>
  <si>
    <t>Under direct supervision, performs duties of intermediate complexity requiring some prior knowledge of systems or procedures within a designated functional area.  Works as part of a specified student employment program for an assigned department of the University.  Duties are of a nature and level of responsibility that would be consistent with a UNM staff position that has been evaluated at Grade 3.</t>
  </si>
  <si>
    <t>High school diploma or GED. Must have obtained high school diploma no greater than 24 months prior to date of hire</t>
  </si>
  <si>
    <t>Youth Summer Prog Wkr 2/A2021/ST/Grade 99</t>
  </si>
  <si>
    <t>41-9020 - Real Estate Brokers and Sales Agents</t>
  </si>
  <si>
    <t xml:space="preserve">Assists in the execution of various university real estate matters of the department or its business or service units including property management, leasing, real property acquisition, facilities construction oversight, site planning and development, scheduling, and marketing. Assists with financial and fiscal reporting activities of the business or service unit. Maintains systems and databases related to real estate records and legal documents. Assists in the completion of real estate matters as a member of the real estate business or service  team. Ensures compliance with institutional plans, policies, and directives. </t>
  </si>
  <si>
    <t>At Least 2 Years Of Experience Directly Related To The Duties And Responsibilities Specified.</t>
  </si>
  <si>
    <t>41-9020</t>
  </si>
  <si>
    <t>04.1001</t>
  </si>
  <si>
    <t>Real Estate Associate/A2028/SE/Grade 11</t>
  </si>
  <si>
    <t>Undertakes a professional support internship designed to provide on-the-job training and experience to current undergraduate/graduate students or recent college graduates. Engages in various work assignments, projects, and activities, structured to enable the intern to gain the necessary knowledge, skills and abilities needed to perform at a non-professional or paraprofessional level, typically identified with a targeted non-exempt position. Receives training and mentorship in planning and carrying out activities and assignments. This is a fixed-term position, typically up to 24 months.</t>
  </si>
  <si>
    <t>Student currently enrolled at an accredited university in a Bachelor's or Master's program, within a year from graduating</t>
  </si>
  <si>
    <t>Professional Support Intern/A2099/SN/Grade 08</t>
  </si>
  <si>
    <t>Plans, develops, and implements strategies for controlling risk exposure related to compliance for the university. Provides guidance and expert interpretation of policy and procedures to ensure that the requirements for an effective compliance program at the university are met; provides training to members of the university community in accordance with applicable policies and procedures to minimize legal liability. As appropriate, analyzes current compliance legislation and regulations that impact higher education; keeps updated on current and relevant topics regarding compliance. May collect information on compliance claims of varying degrees of difficulty; may conduct investigations, negotiate corrective action settlements, and develop and prepare narrative reports.</t>
  </si>
  <si>
    <t>Compliance Splst/A2126/SE/Grade 13</t>
  </si>
  <si>
    <t>Performs and/or oversees a variety of associated administrative, fiscal, staff support, and planning activities, some of which require advanced or specialized knowledge and skills, such as budget administration and control, equipment, facilities, and inventory management, specialized recordkeeping and database management, and/or specified information-gathering projects and tasks.  Coordinates and facilitates meetings, program functions, and/or special events, as appropriate.  Trains and oversees lower graded staff and/or students.  May coordinate specified administrative activities and reporting across multiple organizational units within a department.</t>
  </si>
  <si>
    <t>Admin Assistant 3/A3004/SU/Grade 08</t>
  </si>
  <si>
    <t>Under general supervision, supervises and directly supports the day to day administration and operations of a patient care unit functioning as a component of a critical care diagnostic and treatment center. Provides support to include, but not limited to, patient scheduling, orders processing, registration, insurance verification, prior authorization, and medical records administration. Performs or directly oversees patient intake, examinations, and tests.  Coordinates referrals and authorizations, and provides patient education and instruction. Provides training, direct oversight, and enforcement of staff productivity and performance expectations.</t>
  </si>
  <si>
    <t>Supv,Pat Svcs/Critical Care/A3018/SN/Grade 10</t>
  </si>
  <si>
    <t xml:space="preserve">Facilitates and assists in the execution of various university real estate matters of the department or its business or service units including property management, leasing, real property acquisition, facilities construction, site planning and development, and marketing. Establishes or assists in the establishment of various budgets, financial and fiscal reporting activities of the business or service unit. Coordinates and assists in the completion of real estate matters as a member of the real estate business or service team. Ensures compliance with institutional plans, policies, and directives. </t>
  </si>
  <si>
    <t>Real Estate Associate,Sr/A3028/SE/Grade 13</t>
  </si>
  <si>
    <t>Undertakes a professional internship designed to provide on-the-job training and experience to recent college graduates. Engages in various work assignments, projects, and activities of varying complexity, structured to enable the intern to gain the necessary knowledge, skills and abilities needed to perform at a professional level, typically identified with a targeted exempt position. Receives training and mentorship in planning and carrying out activities and assignments. This is a fixed-term position, typically up to 24 months.</t>
  </si>
  <si>
    <t>Bachelor's or Master's degree</t>
  </si>
  <si>
    <t>No Previous Work Experience Required.</t>
  </si>
  <si>
    <t>Professional Intern/A3099/SN/Grade 09</t>
  </si>
  <si>
    <t>Provides and/or coordinates pre-review of complex, involved human research protocol submission materials for completeness and compliance with regulations, Institutional Review Board (IRB) guidelines, and institutional policies.  Participates in the development and re-engineering of pre-review policies, procedures, and systems, and in the design and implementation of major projects and programs supporting HRRC activities.  Provides integrated technical support and problem resolution to faculty with respect to potential regulatory issues within proposals.  Guides and coordinates the activities of lower level analysts and/or administrative support staff, as appropriate.</t>
  </si>
  <si>
    <t>Sr Human Research Review Alst/A4007/SE/Grade 11</t>
  </si>
  <si>
    <t>Oversees the development and creation of each semester's schedule of classes, assignment of academic classrooms, and academic supported special events for the University. Provides systems training and support to faculty and staff at the main campus , UNM branches, Extended University and Continuing Education. Performs project planning, development, implementation and control. Works closely with numerous academic and administrative units on campus to ensure appropriate classroom facilities.</t>
  </si>
  <si>
    <t>Coord,Scheduling Sr/A4008/SN/Grade 11</t>
  </si>
  <si>
    <t>2062 - BUSINESS FUNCTIONS P2</t>
  </si>
  <si>
    <t>13-2099 - Financial Specialists, All Other</t>
  </si>
  <si>
    <t>Provides individualized business assessment and counseling to clients. Develops and delivers trainings on a variety of business, operational, and management topics. Conducts market research and reporting in support of the goals and objectives of the national and state missions of the Small Business Development Center program.</t>
  </si>
  <si>
    <t>13-2099</t>
  </si>
  <si>
    <t>27.0305</t>
  </si>
  <si>
    <t>Business Development Splst/A4011/SE/Grade 11</t>
  </si>
  <si>
    <t>Administers and facilitates the pre-award grant preparation and submission process for a major operating unit of the University.  Advises and assists departments with process and compliance issues related to funding agency regulations and standards, and oversees adherence to university administrative, fiscal, and accounting policies and procedures related to grant proposals.  Coordinates other associated activities as appropriate, and provides leadership to lower level staff on a project basis.</t>
  </si>
  <si>
    <t>Sr Grants Coordinator/A4015/SN/Grade 10</t>
  </si>
  <si>
    <t>Collects, develops, analyzes, communicates, and consults on a wide range of institutional data and other information to constituents throughout the university, to support and enhance informed decision-making, problem solving, strategic planning, policy development, and institutional self-assessment.  Performs applied research, and designs, executes, and evaluates wide-ranging analytical and statistical studies and/or institutional self-assessments.  Designs and manages information systems and databases to support institutional research activities.  Provides functional leadership, training, and guidance to other researchers, as appropriate.</t>
  </si>
  <si>
    <t>Sr Institutional Researcher/A4020/SE/Grade 14</t>
  </si>
  <si>
    <t>A4025</t>
  </si>
  <si>
    <t>Med Transcription Editor,Sr</t>
  </si>
  <si>
    <t>Transcribes medical information using transcription and/or editing system such as voice recognition and proofreads finished documents for accuracy and completeness. May distribute and file reports according to established procedures. May monitor operational quality and productivity, may lead and coordinate day-to-day transcription activities, training, and allocation of work to lower level transcriptionists.</t>
  </si>
  <si>
    <t>Med Transcription Editor,Sr/A4025/SW/Grade 09</t>
  </si>
  <si>
    <t>Serves as liaison among senior-level stakeholders in order to understand the structure, policies, and operations of an organization, and recommends solutions to enable the organization to achieve its goals.  Performs enterprise-level analysis with senior university stakeholders to transform indirect organizational knowledge, unarticulated business needs, and abstract wishes and desires into concrete requirements.  Works across university divisions to identify, obtain and translate disorganized information into a form that can drive creation of relevant and practical solutions to enterprise-level organizational problems.  Responsible for the execution of high-profile analysis projects as delegated by senior leadership.  May coach, mentor, and/or supervise other business analysts.</t>
  </si>
  <si>
    <t>Business Analyst,Sr/A4029/SE/Grade 14</t>
  </si>
  <si>
    <t>Grade 15</t>
  </si>
  <si>
    <t>Utilizes advanced techniques to analyze highly complex data sets and to identify and predict trends and behavior analytics regarding activities of significant importance to the University. Provides integrated, strategic guidance and leadership to stakeholders and subject-matter experts in various domains to operationalize analytical solutions that help decision makers at all levels of the institution gain necessary insights to improve institutional effectiveness and management. Independently initiates, develops, implements and maintains tools to extract and examine a wide variety of complex data from multiple internal, external, and/or non-traditional sources. May lead and guide the work of other data scientists, business analysts and/or professional staff.</t>
  </si>
  <si>
    <t>Coordinates and performs the preparation, data entry, verification, and editing of complex, typically confidential data. Interacts with other departments to resolve problems and inquiries, and to establish and maintain efficient data and information flow. Operates as a primary source of information on specialized data files and records for both internal and external clientele. Resolves problems and inconsistencies with data, performs limited data analysis, and prepares and generates various reports.</t>
  </si>
  <si>
    <t>Data Entry Operator,Sr/A4037/SW/Grade 06</t>
  </si>
  <si>
    <t>Under indirect supervision, assists in the development, administration, and promotion of specified outreach clinical activities in one or more designated geographic areas.  Acts as liaison with practitioners, agencies, and patients to ensure smooth clinic operation.</t>
  </si>
  <si>
    <t>Coord,Outreach Clinic/A5001/SN/Grade 08</t>
  </si>
  <si>
    <t>Supports and coordinates the day-to-day procedural and administrative activities of a medical, therapeutic, or psychiatric clinic operation.   Schedules and coordinates patient and/or attending appointments and examinations, collects and maintains medical data and records, coordinates acquisition and disposition of inventories and facilities, maintains fiscal/administrative controls and documentation, and oversees patient reception, routine patient procedures, and secretarial support for the clinic.</t>
  </si>
  <si>
    <t>Coord,Clinic/A5002/SN/Grade 08</t>
  </si>
  <si>
    <t xml:space="preserve">Plans and coordinates the day-to-day fiscal, administrative, and operational activities of a narrowly defined, contract or grant funded program/project or set of funded activities. The program/project is usually focused to a single purpose, may be scientific, research, educational, or service oriented, and may exist as a subset of an integrated, grant-funded program activity. Duties typically include assisting with grant planning and administration, fiscal, budgetary, and/or other associated transactions, program implementation and administration, internal and external operational/administrative liaison, program marketing, and reporting. This is typically a term position tied to the contract/grant funding period, which requires approval by Human Resources prior to use. </t>
  </si>
  <si>
    <t>Program Coordinator/A5004/SU/Grade 10</t>
  </si>
  <si>
    <t>Coordinates and administers a funded research study/activity or group of associated activities.  Assists in project planning, and ensures that pre-established work scope, study protocol, and regulatory requirements are followed.  Establishes and maintains budgets and fiscal controls for the project, and assists in the development of grant proposals.  Recruits and coordinates research subjects, as appropriate, and serves as principle administrative liaison for the project.  Oversees and coordinates the provision of administrative and staff services to investigators; develops and maintains recordkeeping systems and procedures.</t>
  </si>
  <si>
    <t>Coord,Research/A5006/SU/Grade 10</t>
  </si>
  <si>
    <t>Plans and coordinates conference meetings, banquets, and/or other special events.  Schedules related activities and facilities.  Prepares and maintains required documentation.</t>
  </si>
  <si>
    <t>Coord,Special Events/A5007/SU/Grade 08</t>
  </si>
  <si>
    <t>Under limited supervision, provides operational coordination, administrative support, and project management to the Executive Director or Chair of an academic branch or of a multi-faceted, self-contained operating division administered under autonomous circumstances.  Manages the day-to-day administrative and secretarial support activities of the office and supervises support staff and/or students, as appropriate; may independently administer a defined program initiative or service operation for the unit.</t>
  </si>
  <si>
    <t>Admin Assistant to Exec Dir/A5008/SN/Grade 10</t>
  </si>
  <si>
    <t>Coordinates the administration of an employee purchasing card program, to include obtaining cards for employees, coordinating security provisions, coordinating bank transfers and related administrative activities, installing and maintaining software systems and programs, and coordinating the application and enforcement of business policies and standards. Trains, supervises, and evaluates administrative staff engaged in various support activities.</t>
  </si>
  <si>
    <t>Coord,Procurement Card Svcs/A5009/SU/Grade 10</t>
  </si>
  <si>
    <t>Coordinates the procurement cycle of specific products or services for a branch, satellite operation, or a work unit.  Contacts vendors and suppliers for quotations, prepares purchase requisitions and small purchase orders, and follows up on outstanding purchase orders.  May provide customer assistance in the identification and selection of inventory items, as appropriate to the position.</t>
  </si>
  <si>
    <t>Coord,Purchasing/A5010/SU/Grade 07</t>
  </si>
  <si>
    <t>Provides facilities management and support services for a specified University unit or component; coordinates activities of supporting organizations to assure continuity and smooth operation of the facility.  Maintains usage and maintenance records.  May perform or oversee clerical, marketing, and/or day-to-day public liaison functions associated with the facility.</t>
  </si>
  <si>
    <t>Coord,Facilities/A5011/SU/Grade 08</t>
  </si>
  <si>
    <t>Designs, establishes, and oversees the integrated logistical and administrative support needs of multiple, complex, and widely distributed educational events, conferences, and/or other events.  Assesses program goals, estimates facility, equipment, logistical, and catering requirements, develops program budgets, and negotiates and administers service contracts.</t>
  </si>
  <si>
    <t>Events Planner/A5019/SE/Grade 11</t>
  </si>
  <si>
    <t>Credentialing Specialist</t>
  </si>
  <si>
    <t xml:space="preserve">Within the UNM Health System Centralized Verification Office (CVO), evaluates, analyzes, and coordinates all aspects of the credentialing and recredentialing processes for practitioners practicing within the UNM Health System clinical entities.  Provides integral support to healthcare operations by enabling timely onboarding of healthcare providers.   </t>
  </si>
  <si>
    <t>Credentialing Specialist/A5021/SN/Grade 10</t>
  </si>
  <si>
    <t>Coordinates and facilitates development and submission for formal internal review of applications for the conduct of biomedical and/or other federally regulated life sciences research studies, in accordance with all relevant Federal and State regulations and guidelines.  Organizes and coordinates scientific review committee meetings and activities, reviews and screens new and/or modified research applications, and advises and educates committee members and research staff on compliance issues.  Advises and assists researchers in the preparation and submission of protocols for compliance review.  Assists in the development of protocol policies and procedures as appropriate.   Establishes and maintains records and databases, in accordance with regulatory requirements.</t>
  </si>
  <si>
    <t>Coord,Biomed Rsrch Suppt/A5027/SN/Grade 09</t>
  </si>
  <si>
    <t>Designs, develops, coordinates, and facilitates the execution of specified projects and initiatives for a major, multifaceted operating entity of the University.  Establishes project priorities and schedules, in line with strategic plans and operating objectives.  Provides specialized advice, facilitation, and support to management, faculty, staff, and/or students in the development and implementation of effective systems, procedures, programs, and/or practices.  May oversee one or more specified key operational or business functions for the unit, as appropriate to individual requirements.</t>
  </si>
  <si>
    <t>Operations Specialist/A5035/SE/Grade 11</t>
  </si>
  <si>
    <t>Assigns and monitors the work of data entry operators.  Coordinates daily scheduling priorities.  Maintains complete documentation of job progress and ensures quality of work completed.</t>
  </si>
  <si>
    <t>Coord,Data Entry/A5037/SU/Grade 07</t>
  </si>
  <si>
    <t>13-1111 - Management Analysts</t>
  </si>
  <si>
    <t>Provides data analysis and functional expertise to internal and external constituencies in the design and maintenance of relational database systems to support multiple databases.  Each database system may have a different scope of work, utilize different computer languages, serve widely different users, and have varying functionality.  Manages and coordinates the development, provision, and interpretation of data sets and data systems required to meet the operating and/or programmatic objectives of an integrated, self-contained organizational unit. Coordinates with IT programming and systems teams to specify system design to satisfy reporting, security, and support needs.</t>
  </si>
  <si>
    <t>13-1111</t>
  </si>
  <si>
    <t>52.0101</t>
  </si>
  <si>
    <t>Database Des &amp; Analysis Mgr/A5041/SE/Grade 13</t>
  </si>
  <si>
    <t>Under general supervision, coordinates the processing and review of patient medical records for a specified clinical component, provides routine user support, simple problem analysis and resolution, general technical assistance, and training as it pertains to Clinical Management Information Systems. Ensures compliance of records with relevant regulations and standards, and assists with the preparation of statistical reports. May lead, guide, and train lower level medical records staff and/or associated clerical support staff, as appropriate.</t>
  </si>
  <si>
    <t>Coord,Electronic Hlth Records/A5059/SN/Grade 07</t>
  </si>
  <si>
    <t>13-1121 - Meeting, Convention, and Event Planners</t>
  </si>
  <si>
    <t>Creates, directs, and coordinates multiple and various university and community-based events for the Office of the President. Consults within the Office of the President to determine event goals and objectives, obtains budget and operational permissions, and oversees all aspects of the planning, implementation, and management of each event.</t>
  </si>
  <si>
    <t>13-1121</t>
  </si>
  <si>
    <t>19.0604</t>
  </si>
  <si>
    <t>Coord,President's Ofc Events/A5061/SE/Grade 12</t>
  </si>
  <si>
    <t xml:space="preserve">Facilitates and enhances the working environment for the Radiologists by improving workflow to increase efficiency and productivity. Effectively communicates critical test results to referring physicians and healthcare providers in an accurate and timely manner. Enhances patient safety and flow by assisting the Radiologists in managing patient information and priority. Follows HIPAA and organizational policies and guidelines. Provides support for all aspects of customer service for the Radiology Department. </t>
  </si>
  <si>
    <t>43-9190 - Miscellaneous Office and Administrative Support Workers</t>
  </si>
  <si>
    <t>Under limited supervision, the Medical Staff Coordinator serves as an essential link and resource between senior management and medical staff to coordinate the operational processes and ongoing credentialing, privileging, and medical staff governance functions of the Office of Clinical Affairs. Responsible for review, analysis and follow up of credentialing and privileging applications, maintaining strict confidentiality and ensuring compliance with organizational policies and accrediting and regulatory agencies.</t>
  </si>
  <si>
    <t>Successful completion of at least 60 college-level credit hours and at least 3 years of experience directly related to the duties and responsibilities specified.</t>
  </si>
  <si>
    <t>Successful Completion Of At Least 60 College-Level Credit Hours And At Least 3 Years Of Experience Directly Related To The Duties And Responsibilities Specified.</t>
  </si>
  <si>
    <t>43-9190</t>
  </si>
  <si>
    <t>Medical Staff Coordinator/A5064/SE/Grade 11</t>
  </si>
  <si>
    <t xml:space="preserve">Plans and coordinates the day-to-day fiscal, administrative, and operational activities of an academic unit. Coordinates the recruitment, intake, and provision of administrative services to students; oversees scheduling, and provides associated support services to faculty and staff. Duties typically include planning and administration, fiscal management and control, program implementation and administration, internal and external operational/administrative outreach and reporting. </t>
  </si>
  <si>
    <t>Coord,Academics/A5065/SN/Grade 10</t>
  </si>
  <si>
    <t>Reporting to the Chief Compliance Officer, administers policies, procedures, data collection, and reporting to ensure compliance with the Jeanne Clery Disclosure of Campus Security Police and Campus Crime Statistics Act. This position is responsible for program development in support of community outreach and crime prevention education and crime data analysis. Works collaboratively with various offices at the university to ensure the institution's compliance with the Clery Act and associated regulations. Provides university-wide compliance oversight, direction and reporting.</t>
  </si>
  <si>
    <t>At least 7 years of experience that is directly related to the duties and responsibilities specified.</t>
  </si>
  <si>
    <t>Coord,Clery/A5125/SE/Grade 14</t>
  </si>
  <si>
    <t xml:space="preserve">Reporting to the Chief Compliance Officer, coordinates investigations into allegations of compliance and ethics violations. Develops, implements, and evaluates compliance activities and initiatives involving multiple partners across the institution. Serves as the administrator of the EthicsPoint Compliance Reporting system. </t>
  </si>
  <si>
    <t>Coord,University Compliance/A5126/SE/Grade 15</t>
  </si>
  <si>
    <t>104 - SUPERVISORY 1</t>
  </si>
  <si>
    <t>Under indirect supervision, oversees the operational planning, establishment, execution, and evaluation of a multifaceted program/project typically consisting of a set of closely related subprograms or associated activities funded through local- and/or state-level contracts/grants. Oversees fiscal, operational, administrative, and human resources management of the program(s). Seeks and develops outside funding sources and maintains responsibility of the appropriate use of programmatic funds within the parameters of the contract(s)/grant(s), up to approximately $1 million per fiscal year. Serves as principal point of representation and liaison with external constituencies on the local and state level on operational matters, and provides day-to-day technical/professional guidance and leadership as appropriate to the area of expertise. The program/project is usually focused to a single purpose; may be scientific, research, education, and/or services oriented, and is usually funded through contract/grant provisions. This is typically a term position tied to the contract/grant funding period, which requires approval by Human Resources prior to use.</t>
  </si>
  <si>
    <t>At Least 6 Years Of Experience 2 Of Which Are Management Level Experience Directly Related To The Duties And Responsibilities Specified.</t>
  </si>
  <si>
    <t>Program Manager/A6002/SE/Grade 13</t>
  </si>
  <si>
    <t>43-1011 - First-Line Supervisors of Office and Administrative Support Workers</t>
  </si>
  <si>
    <t>Supervises the medical records department and staff in a major health care or medical investigations unit.  Plans and develops medical record filing systems.  Coordinates the implementation of operating policies and procedures, and participates in operational planning.  May handle data storage and retrieval, abstracting, and statistical input.</t>
  </si>
  <si>
    <t>43-1011</t>
  </si>
  <si>
    <t>01.0106</t>
  </si>
  <si>
    <t>Supv,Med Records/A6006/SN/Grade 10</t>
  </si>
  <si>
    <t xml:space="preserve">Supervise and coordinates the day-to-day activities and infrastructure of a centralized professional billing compliance audit department servicing an assigned area of medical practice. Plans, implements, and monitors a customer service driven compliance program for the University of New Mexico faculty physicians, UNM Medical Group (UNMMG) and others. </t>
  </si>
  <si>
    <t>At Least 5 Years Of Experience Directly Related To The Duties And Responsibilities Specified And Technical Certificate In Medical Coding Auditor.</t>
  </si>
  <si>
    <t>Supv,Med Coding Compliance/A6008/SE/Grade 13</t>
  </si>
  <si>
    <t>51-1011 - First-Line Supervisors of Production and Operating Workers</t>
  </si>
  <si>
    <t>Oversees and coordinates logistical or operational support for general campus special activities such student events and programs, and special events and projects.  Supervises a team of operational services staff and manages the administrative aspects of these programs, events, and projects.  May work other than normal working hours.</t>
  </si>
  <si>
    <t>51-1011</t>
  </si>
  <si>
    <t>52.0205</t>
  </si>
  <si>
    <t>Supv,Special Activities/A6009/SN/Grade 11</t>
  </si>
  <si>
    <t>Oversees, facilitates, and coordinates the establishment and support of major programs of a multi-faceted research, academic, and/or community services operating entity.   Participates in the development and evaluation of strategic and operating plans, and evaluates programs for conformance to the overall goals and objectives of the entity.  May develop, implement, and oversee a range of operational support programs, as applicable to the overall objectives of the entity.</t>
  </si>
  <si>
    <t>Program Planning Manager/A6010/SE/Grade 13</t>
  </si>
  <si>
    <t>Manages the planning, development, marketing, and operation of a branch campus Small Business Development Center, which provides local small business development assistance and support in accordance with the stated goals and objectives of the New Mexico Small Business Development Center Network and the U.S. Small Business Administration, and in adherence to relevant State and Federal legislation, regulations, and guidelines.</t>
  </si>
  <si>
    <t>Mgr,Small Business Devt Ctr/A6011/SE/Grade 13</t>
  </si>
  <si>
    <t>Provides and oversees a diverse range of support activities for a department, which require specialized knowledge and comprehensive administrative, organizational, and operational skills.  Participates in operational planning and coordinates the development and administration of departmental operating policies and procedures.  Composes and/or assists in the development of manuals, grant proposals, and/or similar documents.  Serves as an administrative liaison with internal departments and outside agencies, as required.  Trains, supervises, and evaluates administrative staff engaged in various support activities.</t>
  </si>
  <si>
    <t>Supv,Admin Support/A6023/SN/Grade 10</t>
  </si>
  <si>
    <t>Oversees, provides, and coordinates technical and administrative review of human research application materials prior to submission to the Institutional Review Board (IRB), providing support and guidance to investigators on content.  Plans, organizes, and conducts audits of IRB-approved research to ensure compliance with all relevant laws, regulations, policies and guidelines, to protect human subjects, researchers, and the University, to assess clinical trial performance, and to discourage scientific misconduct in human subject research.  Assists the IRB in planning and implenting training programs for faculty, staff, and administration in the conduct of biomedical research.</t>
  </si>
  <si>
    <t>Human Protections Specialist/A6024/SE/Grade 13</t>
  </si>
  <si>
    <t>Under limited supervision, oversees the operations of the UNM Health System Centralized Verification Office (CVO) to develop, manage and monitor processes and procedures that support the credentialing, re-credentialing, expirables data management, and delegated credentialing contract processes.  Oversees all of the credentialing functions including application management and primary source verification.  Ensures compliance with the appropriate accrediting and regulatory agencies. Supervises credentialing staff in the day-to-day management of the overall CVO credentialing process and database management.  This title is reserved for UNM Health System Centralized Verification Office (CVO).</t>
  </si>
  <si>
    <t xml:space="preserve">At Least 5 Years Of Experience Directly Related To The Duties And Responsibilities Specified.
Certification/Licensure
Namss Certification As A Certified Professional Medical Services Manager (Cpmsm) Or Certified Provider Credentials Specialist (Cpcs) Or Actively Pursuing Certification.
</t>
  </si>
  <si>
    <t>CVO Credentialing Manager/A6027/SE/Grade 13</t>
  </si>
  <si>
    <t>Under general supervision, oversees and supervises the daily activities of a team of Community Health Workers engaged in providing education, care coordination and access to resources to program clients to improve their health and well-being. Serves as the liaison with health care system payers. Assists with public and potential contract presentations. Works in both clinic and community settings, including client's homes</t>
  </si>
  <si>
    <t>Community Health Worker,Lead/A6030/SN/Grade 11</t>
  </si>
  <si>
    <t>Manages and coordinates the integrated operational infrastructure of a large, multifaceted operating and/or services Unit of the University.  Participates in the development of, and oversees implementation and administration of, unit policies, systems, and procedures.  Prepares financial and/or operational analyses and reports, and audits current procedures to monitor and improve efficiency of operations.  Manage the day-to-day activities of one or more unit line functions as appropriate, and may deputize for the head of the unit as required.</t>
  </si>
  <si>
    <t>At Least 2 Years Of Experience Managing At Least One Of The Following Functional Areas: Fiscal Services, Administration And/Or Human Resources And 3 Years Of Additional Experience Directly Related To The Duties And Responsibilities Specified.</t>
  </si>
  <si>
    <t>Operations Manager/A6034/SE/Grade 13</t>
  </si>
  <si>
    <t>Under limited supervision, oversees the credentialing and/or privileging operations within the UNM hospital, or other clinical entity. Plans, develops, manages and monitors processes and procedures ensuring quality in conducting, maintaining, and communicating physician or provider credentialing and privileging. Serves as the subject matter expert for credentialing and/or privileging, and collaborates with others to advance the quality of practitioners and patient safety, ensuring ongoing compliance with the accrediting and regulatory agencies. Supervises staff in the day-to-day management of the overall credentialing and/or privileging functions.</t>
  </si>
  <si>
    <t>Mgr,Medical Staff Affairs/A6037/SE/Grade 13</t>
  </si>
  <si>
    <t>Manages and maintains a comprehensive University information resource, ensuring consistency and integrity of data; oversees collection and reporting of complex, related information.   Interprets data, including statistical values, and provides advice and consultation regarding implications; may make recommendations for adjustments.  Conducts needs assessments, designs and creates databases, and participates in testing and implementation of new applications and/or enhancements and modifications to existing systems.  Provides assistance and training to system users.</t>
  </si>
  <si>
    <t>Data Manager/A6098/SE/Grade 12</t>
  </si>
  <si>
    <t>A6099</t>
  </si>
  <si>
    <t>103- SUPERVISOR 2</t>
  </si>
  <si>
    <t>Supervises all functions of health information management unit. Provides user support, problem analysis and resolution, technical assistance, and training to all user groups within department, including clinical and non-clinical staff. Ensures compliance with all relevant regulations and standards. Participates in departmental operational planning and implementation.</t>
  </si>
  <si>
    <t>At least 5 years of experience directly related to the duties and responsibilities specified.</t>
  </si>
  <si>
    <t>Leads critical University activities pertaining to faculty governance, official University documents and policies, use of the University seal, and formal academic ceremonies. Stewards and maintains the University's Faculty Handbook. Provides confidential, neutral, and autonomous support to the general faculty and faculty governing bodies regarding procedures, policies and regulations that affect faculty members. Researches and interprets faculty policy issues, legal implications and interpretations. Oversees the Office of the University Secretary and represents the University to various internal and external constituencies. Reports to the Provost and Executive Vice President for Academic Affairs.</t>
  </si>
  <si>
    <t>University Secretary/A7001/SE/Grade 16</t>
  </si>
  <si>
    <t>103 - SUPERVISORY 2</t>
  </si>
  <si>
    <t>Under indirect supervision, oversees a large, integrated contract/grant funded program consisting of a set of interconnected component activities, and/or a group of associated, separately contract/grant funded programs. Implements work scope, establishes funding, provides program/project planning, budgeting, and administration, and develops related operational policies and procedures. The programs/projects administered are usually focused on an associated set of complementary objectives within an overall mission, may be scientific, research, services, and/or education oriented. Represents program activities at the state- and/or regional-level and maintains responsibility for the appropriate use of programmatic funds within the parameters of the contract(s)/grant(s), typically exceeding $1 million per fiscal year. This is typically a term position tied to the contract/grant funding period, which requires approval by Human Resources Compensation prior to use.</t>
  </si>
  <si>
    <t>At least 7 years of experience directly related to the duties and responsibilities specified; two of which are management level experience.</t>
  </si>
  <si>
    <t>Sr Program Manager/A7002/SE/Grade 14</t>
  </si>
  <si>
    <t>Manages and executes administrative, project, and executive support activities associated with the office of a core division or equivalent component of the University.  Reporting directly to the principal executive officer of the entity, serves as principle point of administrative contact and liaison with internal and external constituencies.  Provides and/or oversees the provision of direct staff support to the office principal.  Provides specialist administrative services as appropriate in such areas as fiscal management; public/community relations; faculty, staff, or student affairs; general business administration; and/or development and relations, depending upon the functional area supported.</t>
  </si>
  <si>
    <t>At least 7 years of experience related to the duties and responsibilities specified, of which at least 2 should be directly related to managing at least one of the functional areas of fiscal services, administration and/or human resources.</t>
  </si>
  <si>
    <t>Administrative Officer (Div)/A7007/SE/Grade 13</t>
  </si>
  <si>
    <t>11-9030 - Education Administrators</t>
  </si>
  <si>
    <t>Under general supervision, provides operational and administrative supervision for the projects and activities of the Latin American Institute.  Serves as liaison to the New Mexico Consortium of Latin American Studies.</t>
  </si>
  <si>
    <t>11-9030</t>
  </si>
  <si>
    <t>13.0401</t>
  </si>
  <si>
    <t>Assoc Dir,Latin American Inst/A7009/SE/Grade 14</t>
  </si>
  <si>
    <t>1C - First Lvl Officials &amp; Mgrs</t>
  </si>
  <si>
    <t>11-3031 - Financial Managers</t>
  </si>
  <si>
    <t>Directs and oversees the business, fiscal management, and commercial services functions of a major, client-based university service entity.  Plans, oversees, and coordinates capital and operating expenditures and fiscal systems, and provides leadership and direction in the generation and development of revenue sources for the operation.</t>
  </si>
  <si>
    <t>11-3031</t>
  </si>
  <si>
    <t>52.0304</t>
  </si>
  <si>
    <t>Assoc Dir,Business Operations/A7011/SE/Grade 14</t>
  </si>
  <si>
    <t>Manages and oversees operational and strategic support services/programs for a large, organizationally complex operating component or service center consisting of multiple and diverse activities and programs. Coordinates organization-wide strategic planning and policy/procedure development.  Deputizes for and/or represents the senior executive officer of the entity as required. May oversee collection, reporting and interpretation of complex data and related information, including statistical values and provides advice and consultation regarding implications.  May oversees human resources development and management, information services, and administrative support services for the entity. May oversee the development and operation of one or more assigned services programs and/or projects.</t>
  </si>
  <si>
    <t>Strategic Support Manager/A7014/SE/Grade 15</t>
  </si>
  <si>
    <t>21-1093 - Social and Human Service Assistants</t>
  </si>
  <si>
    <t>Under general supervision, organizes and manages seven-day-per-week, twenty-four-hour physician, patient, and clinical referral service; manages telephone answering and paging service for hospital physicians; develops, establishes, and maintains complete referral sources.</t>
  </si>
  <si>
    <t>21-1093</t>
  </si>
  <si>
    <t>19.0710</t>
  </si>
  <si>
    <t>Mgr,Referral Services/A7016/SE/Grade 12</t>
  </si>
  <si>
    <t>Directs and oversees administrative and operational support services/programs for large, organizationally complex operating component or service center consisting of multiple and diverse activities and programs.  Coordinates organization-wide strategic and fiscal planning and policy/procedure development.  Oversees human resources development and management, information services, and administrative support services for the entity.  Deputizes for and/or represents the senior executive officer of the entity as required.  May oversee the development and operations of one or more assigned services programs.</t>
  </si>
  <si>
    <t>Mgr,Administrative Opns/A7017/SE/Grade 15</t>
  </si>
  <si>
    <t>Under limited supervision, manages and oversees all aspects of the operations and administration of the Chemical and Research Laboratory Supplies (CRLS) department, which provides critical operational support to the scientific and engineering research efforts of the university and its various research facilities, through the acquisition and disbursement of a wide range of research and laboratory supplies and materials, to include the majority of the hazardous materials received on campus.</t>
  </si>
  <si>
    <t>Mgr,CRLS/A7018/SE/Grade 14</t>
  </si>
  <si>
    <t>Manages the operations and administration of the Office of the Principal Executive of a major, geographically remote academic branch or business enterprise with key significance to the University and the community, and a budget typically in excess of $10 million pa.  Advises, assists, and represents the principal executive on a wide range of management, legal, programmatic, and operational issues affecting both the institution and its community constituency, and performs integrated liaison and follow up on the principal executive's behalf.  Oversees one or more special programs of significant import to the institution and/or the community, and manages the provision of direct administrative support to the principal executive.</t>
  </si>
  <si>
    <t>Executive Asst/Enterprise Unit/A7019/SE/Grade 12</t>
  </si>
  <si>
    <t>13-1190 - Miscellaneous Business Operations Specialists</t>
  </si>
  <si>
    <t>Under general supervision, administers ancillary services supporting direct patient care functions in a clinic, hospital, or ambulatory care center.  Manages functions such as the central supply program, medical records, and clerical support functions.</t>
  </si>
  <si>
    <t>13-1190</t>
  </si>
  <si>
    <t>Mgr,Clinical Support/A7020/SE/Grade 12</t>
  </si>
  <si>
    <t>11-1021 - General and Operations Managers</t>
  </si>
  <si>
    <t>Under minimal supervision, organizes and coordinates the administrative, business, and mission functions of the State NM EPSCoR office.  Guides and assists in the formulation and preparation of strategic plans and programs for the NM EPSCoR, and manages all financial, administrative, and resource aspects of the program.  Directs and administers the day-to-day operations of the NM EPSCoR and its programs.</t>
  </si>
  <si>
    <t>11-1021</t>
  </si>
  <si>
    <t>31.0399</t>
  </si>
  <si>
    <t>Assoc Dir,NM EPSCOR/A7024/SE/Grade 16</t>
  </si>
  <si>
    <t>11-3061 - Purchasing Managers</t>
  </si>
  <si>
    <t>Under general supervision, oversees the approval and control of the purchasing function within limits of delegated authority.  Investigates new developments relative to materials, supplies, and services; makes recommendations designed to reduce costs and improve quality.  Ensures compliance with New Mexico procurement codes and other contract obligations.  Administers special purchasing programs.</t>
  </si>
  <si>
    <t>11-3061</t>
  </si>
  <si>
    <t>52.0202</t>
  </si>
  <si>
    <t>Mgr,Purchasing/A7033/SE/Grade 15</t>
  </si>
  <si>
    <t>21-1090 - Miscellaneous Community and Social Service Specialists</t>
  </si>
  <si>
    <t>Under limited supervision, develops, plans, oversees, and implements strategies and initiatives of the Health Extension Regional Office (HERO) for a specific geographic region and/or ethnic population of the state. Integrates various missions of the UNM Health Sciences Center (HSC) in urban, rural, and under-served communities and promotes opportunities to enhance the efficiency and delivery of clinical, educational, and research services to specified populations. Collaborates closely with key community partners to improve health and health equity in New Mexico. Serves as a key representative between the UNM HSC and specified communities, driving alignment between community priorities and University resources, programs, and services.</t>
  </si>
  <si>
    <t>21-1090</t>
  </si>
  <si>
    <t>Health Extension Regional Ofcr/A7034/SE/Grade 15</t>
  </si>
  <si>
    <t>Under indirect supervision, manages and coordinates research administration efforts of a research-intensive unit within the University. Provides direction, leadership, and advice in support of sponsored research activities.</t>
  </si>
  <si>
    <t>Mgr,Research Admin/A7035/SE/Grade 14</t>
  </si>
  <si>
    <t>Leads, guides and facilitates the pre-award grant preparation and submission process. Advises and assists departments with process and compliance issues related to funding agency regulations and standards, and oversees adherence to University administrative, fiscal, and accounting policies and procedures related to grant proposals. Provides expert leadership in the areas of project planning and development, and strategic grants management.</t>
  </si>
  <si>
    <t>Faculty Research Support Offic/A7036/SE/Grade 14</t>
  </si>
  <si>
    <t>Grade 17</t>
  </si>
  <si>
    <t>Plans and manages the administrative functions of the School of Medicine Office of the Executive Vice Dean, ensuring compliance with School and University policies/procedures and relevant administrative regulations, guidelines, and standards. Participates in the development and implementation of the SOM Strategic Plan. Oversees human resources and administration for the School, and serves as a primary liaison and point of coordination with other HSC components and University departments on a wide range of programmatic and/or administrative issues, on behalf of the Executive Vice Dean.</t>
  </si>
  <si>
    <t>At least 7 years of experience directly related to the duties and responsbililities specified.</t>
  </si>
  <si>
    <t>SOM Administrator/A7039/SC/Grade 17</t>
  </si>
  <si>
    <t>Under the Senior Vice President for Finance and Administration, serves as a key facilitator in the development, review, and dissemination of institutional policies and policy revisions. Coordinates across constituencies and various policy owners to ensure appropriate stakeholders are involved in the development and revision of campus-wide policies. Serves as a subject-matter expert to University administrators and constituents regarding policy development processes and ensures policies are well-defined and accessible to the campus community.</t>
  </si>
  <si>
    <t>Manages and coordinates the establishment and support of programs and/or projects of significance to the operation and administration of a major, key operating component of the university.  Provides and/or coordinates program planning and evaluation, ensuring that developing and existing programs are effective and in conformance with the overall goals and objectives of the organization.  Participates in strategic planning as appropriate, and supports, represents, and deputizes for the principal executive of the component in programmatic interactions with various internal and external constituencies, as appropriate.</t>
  </si>
  <si>
    <t>Program Planning Officer/A7043/SE/Grade 14</t>
  </si>
  <si>
    <t>Under minimal supervision, serves as executive director of the Criminal and Juvenile Justice Coordinating Council, a state agency charged with the development and analysis of criminal and juvenile justice policy, contracting with the UNM Institute for Social Research for administrative and research purposes. Provides professional representation and expertise in criminal and juvenile justice policy and legislative issues, provides strategic leadership in the establishment and implementation of goals, objectives, policies, and programs, and manages all administrative, financial, and contractual functions associated with the agency's activities.</t>
  </si>
  <si>
    <t>Ex Off,Crim/Juv Jst Coord Cncl/A7062/SE/Grade 16</t>
  </si>
  <si>
    <t>11-2021 - Marketing Managers</t>
  </si>
  <si>
    <t>Manages and coordinates a major contract/grant-funded program or set of programs established to address a key area of specialized need within the University and the community. Provides advanced professional/technical leadership, consultation, and expertise within the program's area of focus, as well as day-to-day administrative and functional management of the program's activities and staff. Sets strategic direction, develops and implements work scope and related operational policies and procedures. Establishes funding, and provides operational planning, budgeting, and assessment. Represents program activities at the national level and maintains responsibility for the appropriate use of multi-million dollar programmatic funds within the parameters of the contract(s)/grant(s). Programs/projects managed are of key operational impact, both within and external to the University, and are typically revenue-generating and/or grant-funded from a major funding source or series of funding sources. This is typically a term position tied to the contract/grant funding period, which requires approval by Human Resources prior to use.</t>
  </si>
  <si>
    <t>11-2021</t>
  </si>
  <si>
    <t>19.0203</t>
  </si>
  <si>
    <t>Program Operations Director/A7069/SE/Grade 15</t>
  </si>
  <si>
    <t>Independently manages and oversees the activities of the Office of the President, an Executive Vice President or a Vice President of a major, multifaceted division of the University.  Acts as the primary point of contact for both internal and external constituencies on all matters pertaining to the office, and assists and represents the office principal in communicating with constituents.  Researches, prioritizes, and follows-up on multiple issues and concerns addressed to the office principal, including those of a sensitive and/or confidential nature.  Manages a variety of special projects, some of which may have institutional impact.</t>
  </si>
  <si>
    <t>Executive Assistant/A7071/SE/Grade 13</t>
  </si>
  <si>
    <t>Manages and coordinates the day-to-day activities and infrastructure of a specified, centralized medical billing operations group servicing an assigned area of medical practice within the Health Sciences Center. Participates in the development and implementation of operating policies and procedures, as appropriate to the objectives of the unit. Prepares financial and/or operational analyses and reports, and audits current procedures to monitor and improve efficiency of operations. Manages a diverse team of patient accounts staff, including one or more subordinate supervisors.</t>
  </si>
  <si>
    <t>Group Mgr,Med Billing Opns/A7073/SE/Grade 13</t>
  </si>
  <si>
    <t>11-9111 - Medical and Health Services Managers</t>
  </si>
  <si>
    <t>Directs and oversees all non-clinical administrative and business operations of the Student Health &amp; Counseling Center (SHAC). Manages all strategic business management, marketing, information services, administrative, human resources, and facilities planning operations of the center. Provides administrative leadership, direction, and support to the center's patient services operations and program activities.</t>
  </si>
  <si>
    <t>11-9111</t>
  </si>
  <si>
    <t>44.0503</t>
  </si>
  <si>
    <t>Assc Dir,Student Hlth &amp; Cnslng/A7078/SE/Grade 16</t>
  </si>
  <si>
    <t>Manages the establishment and administration of a defined set of professional/operational services, programs, and initiatives of key significance to a major, self-contained operational component of the University.  Primary responsibilities are focused on one or more broadly defined core functional areas, such as faculty and staff human resources management, specialized administrative/financial management, business development and management, or academic/student support services.  Assumes a leadership role in the provision of professional services specific to the functional area of focus, ensuring that existing and emergent programs and services are in compliance with relevant laws and regulations, institutional policies, and best practices and that they are in direct support of the overall goals and objectives of the enterprise. Collaborates directly with senior leadership on the development of strategies to enhance the value and cost-effectiveness of all outcomes within the functional area of operation, and participates in overall decision making as a member of the senior management team of the enterprise.</t>
  </si>
  <si>
    <t>Senior Operations Manager/A7086/SE/Grade 14</t>
  </si>
  <si>
    <t>11-9141 - Property, Real Estate, and Community Association Managers</t>
  </si>
  <si>
    <t>Leads and manages day-to-day real property leasing, acquisitions, dispositions, and property management functions on behalf of all entities under the University of New Mexico Board of Regents, including properties on the academic campus, UNM Health Sciences Center, UNM Medical Group, Science and Technology Park, the Lobo Rainforest at InnovateABQ, Branch Campuses, and other University-owned/acquired properties. Coordinates, facilitates, and oversees interactions with clients, tenants, landlords, brokers, and property managers. Negotiates and prepares lease agreements, leads property improvement projects, and assists with the acquisition and disposition of University property.</t>
  </si>
  <si>
    <t>11-9141</t>
  </si>
  <si>
    <t>Directs, manages, and facilitates the business management of the multi-faceted components of an operating Division or equivalent core component of the University, including financial, human resources, physical resources, and departmental evaluation and strategic planning. Serves as the Vice President's principal representative, liaison, advisor, and problem-solver for operational, administrative, and resources issues related to the Division and its various departments and components.</t>
  </si>
  <si>
    <t>Mgr,Div Supp Svcs/A7094/SE/Grade 15</t>
  </si>
  <si>
    <t>Group Manager, Med Coding/A7097/SE/Grade 13</t>
  </si>
  <si>
    <t>Oversees and administers programs, strategies, and initiatives designed to develop, enhance, and support the various day-to-day activities of an integrated service department or equivalent component of an identified University organizational entity. Oversees all day-to-day internal and external finance and human resources activities.  Manages or coordinates facility and resource management, information services, and general department administration. Participates with the Unit Principal and internal management in strategic and operational decision making as a member of the unit's leadership team.  May supervise or provide functional leadership to one or more subordinate support staff engaged in routine administrative activities.</t>
  </si>
  <si>
    <t>At Least 2 Years Of Experience Managing At Least One Of The Following Functional Areas: Fiscal Services, Administration And/Or Human Resources And 1 Year Of Additional Experience Directly Related To The Duties And Responsibilities Specified.</t>
  </si>
  <si>
    <t>Unit Administrator 1/A7105/SE/Grade 11</t>
  </si>
  <si>
    <t>Oversees and administers programs, strategies, and initiatives designed to develop, enhance, and support the various day-to-day activities of a typically sized University institute or programmatic services entity consisting of multiple programs/contracts and/or a broad, diverse organizational staffing pattern. Oversees fiscal, budgetary, and contract/grant management, develops and administers operating procedures and processes, and oversees human resources management for the organization  Manages or coordinates facility and resource management, information services, and general department administration. Participates with the Unit Principal and internal management in strategic and operational decision making as a member of the unit's leadership team. May supervise or provide functional leadership to a team of subordinate support staff engaged in various administrative activities.</t>
  </si>
  <si>
    <t>At Least 2 Years Of Experience Managing At Least One Of The Following Functional Areas: Fiscal Services, Administration And/Or Human Resources And 2 Years Of Additional Experience Directly Related To The Duties And Responsibilities Specified.</t>
  </si>
  <si>
    <t>Unit Administrator 2/A7106/SE/Grade 12</t>
  </si>
  <si>
    <t>Oversees and administers programs, strategies, and initiatives designed to develop, enhance, and support the various day-to-day activities of a large, multi-faceted, centralized University service or operating entity. Oversees all internal and external business activities, accounting and finance and/or contract/grant administration, and human resources. Manages and coordinates facility and resource management, information services, and general department administration. Participates with the Unit Principal and internal management in strategic and operational decision making as a member of the unit's leadership team. Typically manages or provides leadership to a diverse team of subordinate staff engaged in programmatic, operational, and administrative activities.</t>
  </si>
  <si>
    <t>Unit Administrator 3/A7107/SE/Grade 13</t>
  </si>
  <si>
    <t>Directs, plans, and manages the administrative functions of a primarily academic college/school of relatively typical size and complexity within the University, as measured by annual revenue and number of faculty and staff, ensuring compliance with University policies and procedures. Provides administrative leadership and oversight of the fiscal affairs, human resources, and administrative activities of the various academic and operational components of the college/school. Acts as liaison with other University departments on behalf of the college/school and/or Dean; may oversee student administration activities and services, as appropriate to the individual position.  Participates with the Dean and internal management in strategic and operational planning and decision making as a member of the central leadership team.</t>
  </si>
  <si>
    <t>Academic Opns Ofcr/A7108/SE/Grade 15</t>
  </si>
  <si>
    <t>Directs, plans, and manages the administrative functions of an exceptionally large, complex, and diverse academic, research, and/or clinical college/school within the University, as measured by annual revenue and number of faculty and staff, ensuring compliance with University policies and procedures. Provides administrative leadership and oversight of the fiscal affairs, human resources, and administrative activities of the various academic and operational components of the college/school. Acts as liaison with other University departments on behalf of the college/school and/or Dean; oversees student administration activities and services, as appropriate to the individual position.  Participates with the Dean and internal management in strategic and operational planning and decision making as a member of the central leadership team.</t>
  </si>
  <si>
    <t>Academic Opns Ofcr (Sr)/A7109/SE/Grade 16</t>
  </si>
  <si>
    <t>Oversees and administers programs, strategies, and initiatives designed to develop, enhance, and support the various missions of a standard complex clinical, research, and academic department of the University, as measured by annual revenue and number of faculty and staff.  Oversees all clinical practice management, internal and external business activities, accounting and finance, grant administration, and human resources.  Manages and coordinates facility and resource management, information services, and general department administration. Participates with the Chair and senior departmental faculty in strategic and operational decision making as a member of the department's leadership team.</t>
  </si>
  <si>
    <t>Dept Administrator C1/A7110/SE/Grade 14</t>
  </si>
  <si>
    <t>Oversees and administers programs, strategies, and initiatives designed to develop, enhance, and support the various missions of a larger, more complex clinical, research, and academic department of the University, as measured by annual revenue and number of faculty and staff.  Oversees all clinical practice management, internal and external business activities, accounting and finance, grant administration, and human resources.  Manages and coordinates facility and resource management, information services, and general department administration. Participates with the Chair and senior departmental faculty in strategic and operational decision making as a member of the department's leadership team.</t>
  </si>
  <si>
    <t>Dept Administrator C2/A7111/SE/Grade 15</t>
  </si>
  <si>
    <t>Directs and administers programs, strategies, and initiatives designed to develop, enhance, and support the various clinical, research, and educational missions of an unusually large and organizationally diverse clinical department of the University's School of Medicine. Oversees all clinical practice management, internal and external business activities, accounting and finance, grant administration, human resources, facility and resource management, information services, and general department administration. Participates with the Chair and other senior faculty in integrated strategic and operational decision making as a full member of the department's leadership team.</t>
  </si>
  <si>
    <t>Dept Administrator C3/A7112/SE/Grade 16</t>
  </si>
  <si>
    <t>Oversees and administers programs, strategies, and initiatives designed to develop, enhance, and support the missions of a standard complex, Research Intensive* academic department of the University, as measured by annual revenue and number of faculty and staff.  Oversees all internal and external business activities, accounting and finance, grant administration, and human resources.  Coordinates the administrative activities of the post-award contracts and grants functions of all units within the department. Manages and coordinates facility and resource management, information services, and general department administration. Participates with the Chair and senior departmental faculty in strategic and operational decision making as a member of the department's leadership team.
*Having or requiring a relatively large expenditure on research and development in comparison to capital and labor. Research programs, including all grants and contracts is $3 million or more.</t>
  </si>
  <si>
    <t>Dept Administrator R1/A7113/SE/Grade 13</t>
  </si>
  <si>
    <t>Oversees and administers programs, strategies, and initiatives designed to develop, enhance, and support the missions of a larger, more complex Research Intensive* academic department of the University, as measured by annual revenue and number of faculty and staff.  Oversees all internal and external business activities, accounting and finance, grant administration, and human resources.  Coordinates the administrative activities of the post-award contracts and grants functions of all units within the department. Manages and coordinates facility and resource management, information services, and general department administration. Participates with the Chair and senior departmental faculty in strategic and operational decision making as a member of the department's leadership team.
*Having or requiring a relatively large expenditure on research and development in comparison to capital and labor. Research programs, including all grants and contracts is $3 million or more.</t>
  </si>
  <si>
    <t>At Least 2 Years Of Experience Managing At Least One Of The Following Functional Areas: Fiscal Services, Administration And/Or Human Resources And 4 Years Of Additional Experience Directly Related To The Duties And Responsibilities Specified.</t>
  </si>
  <si>
    <t>Dept Administrator R2/A7114/SE/Grade 14</t>
  </si>
  <si>
    <t>Oversees and administers programs, strategies, and initiatives designed to develop, enhance, and support the missions of an exceptionally large, complex, and organizationally diverse Research Intensive* academic department of the University, as measured by annual revenue and number of faculty and staff. Oversees all internal and external business activities, accounting and finance, grant administration, and human resources.  Coordinates the administrative activities of the post-award contracts and grants functions of all units within the department. Manages and coordinates facility and resource management, information services, and general department administration. Participates with the Chair and senior departmental faculty in strategic and operational decision making as a member of the department's leadership team.
*Having or requiring a relatively large expenditure on research and development in comparison to capital and labor. Research programs, including all grants and contracts is $3 million or more.</t>
  </si>
  <si>
    <t>At Least 2 Years Of Directly Related Experience Managing At Least One Of The Following Functional Areas: Fiscal Services, Administration And/Or Human Resources And 5 Years Of Additional Experience Directly Related To The Duties And Responsibilities Specified.</t>
  </si>
  <si>
    <t>Dept Administrator R3/A7115/SE/Grade 15</t>
  </si>
  <si>
    <t>Oversees and administers programs, strategies, and initiatives designed to develop, enhance, and support the mission of a standard academic department of the University, as measured by annual revenue and number of faculty and staff. Oversees all internal and external business activities, accounting and finance, and human resources.  Manages and coordinates facility and resource management, information services, and general department administration. Participates with the Chair and senior departmental faculty in strategic and operational decision making as a member of the department's leadership team.</t>
  </si>
  <si>
    <t>Dept Administrator A1/A7116/SE/Grade 12</t>
  </si>
  <si>
    <t>Oversees and administers programs, strategies, and initiatives designed to develop, enhance, and support the mission of a larger, more complex academic department of the University, as measured by annual revenue and number of faculty and staff.  Oversees all internal and external business activities, accounting and finance, and human resources.  Manages and coordinates facility and resource management, information services, and general department administration. Participates with the Chair and senior departmental faculty in strategic and operational decision making as a member of the department's leadership team.</t>
  </si>
  <si>
    <t>Dept Administrator A2/A7117/SE/Grade 13</t>
  </si>
  <si>
    <t>Oversees and administers programs, strategies, and initiatives designed to develop, enhance, and support the mission of an unusually large, complex, and diverse academic department of the University, as measured by annual revenue and number of faculty and staff.  Oversees all internal and external business activities, accounting and finance, and human resources.  Manages and coordinates facility and resource management, information services, and general department administration. Participates with the Chair and senior departmental faculty in strategic and operational decision making as a member of the department's leadership team.</t>
  </si>
  <si>
    <t>Dept Administrator A3/A7118/SE/Grade 14</t>
  </si>
  <si>
    <t>Oversees all administrative and/or operational matters for the Office of the Chancellor for Health Sciences and the HSC Board of Directors (BoD).  Handles a wide range of issues on behalf of these offices and provides coordination and oversight in the development of agendas, schedules, special events and activities. Acts as the primary point of contact for both internal and external constituencies on all matters pertaining to the office, and assists and represents the office principal in communicating with constituents. Researches, prioritizes, and follows-up on multiple issues and concerns addressed to the office principal, including those of a sensitive and/or confidential nature. Manages a variety of special projects, some of which may have institutional impact.  Serves as liaison between the Chancellor for HSC, the BoD, the Office of the President, and other senior officers of the University, Reports administratively to the Chancellor for Health Sciences and functionally to the Chair of the HSC Board of Directors.</t>
  </si>
  <si>
    <t>Executive Admin Assistant/HSC/A7120/SE/Grade 14</t>
  </si>
  <si>
    <t>Provides strategic leadership and administrative management to a major Level 3 Office of Research and its various functional components and programs.  Oversees and integrates the operational, business, and human resources management of the various Office components, and provides or oversees strategic financial analysis and planning for the Office.  Oversees the establishment and maintenance of effective administrative processes, procedures, and controls related to the biomedical and clinical research conducted under the auspices of the Division.</t>
  </si>
  <si>
    <t>Exec Research Ops Officer/Div/A7122/SE/Grade 16</t>
  </si>
  <si>
    <t>Provides direction, leads, and manages the development and implementation of a major, high-profile systems oriented technical project, or a family of associated projects, with direct impact on core operations and processes of the University. Directs, coordinates, and/or administratively supervises the activities of an operating unit or implementation team consisting of functional and technical staff.</t>
  </si>
  <si>
    <t>Strategic Project Director/A7123/SE/Grade 16</t>
  </si>
  <si>
    <t>Oversees the day-to-day operations of a compliance and/or ethics program/unit. Conducts comprehensive investigations of complex and/or multiple claims, writes settlement agreements and prepares narrative reports, and implements and monitors programs to ensure compliance with federal and state regulations. Develops and provides training.  Oversees and guides the work of other staff engaged in similar work. Provides well-researched advice and consultation to university leadership to keep them informed of important issues and to help manage the university's exposure to legal, regulatory and other liability.</t>
  </si>
  <si>
    <t>Mgr,Compliance/A7126/SE/Grade 14</t>
  </si>
  <si>
    <t>11-9199 - Managers, All Other</t>
  </si>
  <si>
    <t xml:space="preserve">Under general direction, manages administrative activities of the Children's Campus Early Childhood Center, to include revenue generation and budget management; oversight of staff; development and implementation of policies and procedures, program development and implementation; and day-to-day administration. Ensures that all State licensing regulations and nationally recognized accreditation standards are maintained. </t>
  </si>
  <si>
    <t>11-9199</t>
  </si>
  <si>
    <t>Assoc Dir,Children's Campus/A7128/SE/Grade 15</t>
  </si>
  <si>
    <t>Under broad supervision, oversees the day-to-day operations of an enterprise-wide compliance and ethics program. Oversees the work of other staff engaged in conducting comprehensive investigations of complex and/or multiple anonymous claims, writing settlement agreements and preparing narrative reports. Implements and oversees programs based on prescribed metrics to ensure compliance with local, federal and state regulations. Provides guidance and expert interpretation to leadership on policy and procedures to minimize legal liability and/or mitigate regulatory fines and penalties. Serves as the University's representative and liaison to the community in the area of expertise.</t>
  </si>
  <si>
    <t>HSC Mgr,Compliance/A7136/SE/Grade 15</t>
  </si>
  <si>
    <t>Directs economic and community development programs within Health Sciences Center (HSC) to include coordination, implementation and monitoring of comprehensive community development planning and community development activities. Initiates short- and long-range development strategies and plans, creates and identifies economic development opportunities, and develops marketing and promotional programs.  Works closely with key stakeholders, university leadership, and other community partners or organizations.</t>
  </si>
  <si>
    <t>Dir,Econ &amp; Comm Devt/HSC/A7138/SC/Grade 16</t>
  </si>
  <si>
    <t>10 - Executive/Admin and managerial</t>
  </si>
  <si>
    <t>33-1099 - First-Line Supervisors of Protective Service Workers, All Other</t>
  </si>
  <si>
    <t>Provides strategic direction and professional management to the day-to-day business and administrative operations of the University's on-campus housing department, to include fiscal management, human resources administration, marketing, and conference housing. Coordinates and provides leadership in the integrated business, financial, and operational planning process for the department. May deputize for the Director of Student Housing.</t>
  </si>
  <si>
    <t>33-1099</t>
  </si>
  <si>
    <t>43.0112</t>
  </si>
  <si>
    <t>Asst Dir,Housing Business Opns/A7139/SE/Grade 14</t>
  </si>
  <si>
    <t>A7140</t>
  </si>
  <si>
    <t>Mgr,Institutional Support</t>
  </si>
  <si>
    <t>11-1020 - General and Operations Manager</t>
  </si>
  <si>
    <t xml:space="preserve">Directs and oversees administrative and operational support services/programs for large, organizationally complex operating component or service center consisting of multiple and diverse activities and programs. Deputizes for and/or represents the senior executive officer of the entity as required. Provides administrative leadership and oversight for one or more assigned service programs and departments across the ISS Division, including oversight of fiscal, human resources, marketing, project management and other operational functions. </t>
  </si>
  <si>
    <t>11-1020</t>
  </si>
  <si>
    <t>Mgr,Institutional Support/A7140/SE/Grade 15</t>
  </si>
  <si>
    <t>11-3011 - Administrative Services Managers</t>
  </si>
  <si>
    <t>In direct support of the Senior Executive Officer for HSC Finance and Administration (SEO), manages and oversees the delivery of centralized, administrative shared services for a diverse portfolio of component units. Evaluates and implements streamlined process improvements to ensure continuity, consistency, efficiency, and effectiveness of services. Interfaces with internal and external constituencies on behalf of the SEO, using independent discretion and judgment to resolve issues and address concerns.</t>
  </si>
  <si>
    <t>11-3011</t>
  </si>
  <si>
    <t>51.0711</t>
  </si>
  <si>
    <t>Assistant to the Sr Exec Ofcr/A8000/SE/Grade 16</t>
  </si>
  <si>
    <t>101 - EXECUTIVES</t>
  </si>
  <si>
    <t>1A - Exec/Sr Lvl Officials &amp; Mgrs</t>
  </si>
  <si>
    <t>11-1010 - Chief Executives</t>
  </si>
  <si>
    <t>Serves as a member of the Executive Vice President and/or Senior Vice President's senior staff. This is a single incumbent position reporting directly to the executive head of a Level 2 organization. Handles matters of policy and institutional importance on behalf of the executive. Supports and sustains a culture of service, professionalism and continuous improvement in the executive's organizational units. Actively participates in building the one-UNM philosophy by engaging in communicative, collaborative, and respectful relationships with those serving in leadership roles at UNM. Manages special projects including matters involving University officials and community leaders. May manage office staff of the executive's organizational units.</t>
  </si>
  <si>
    <t>11-1010</t>
  </si>
  <si>
    <t>Chief of Staff,EVP/SVP Ofc/A8003/SC/Grade 17</t>
  </si>
  <si>
    <t>Provides strategic direction, consultation, and support to the University community in addressing in an integrated way the education needs, prospects, and related concerns of targeted ethnic minority communities within the region. Provides leadership to University departments, as well as government and community agencies and organizations in the development, implementation, and administration of programs designed to improve retention and graduation rates of targeted minority students. Directs a variety of programs and initiatives associated with minority student services. Provides leadership, consultation, and coordination to University constituencies in their various interactions with and services to targeted ethnic minority communities, and represents both the University and the constituency externally at local, state, national, and international levels, as appropriate. Serves in the capacity of special advisor to the President on student and community matters related to the targeted ethnic groups.</t>
  </si>
  <si>
    <t>03.0207</t>
  </si>
  <si>
    <t>Dir,Ethnic Student Services/A8004/SC/Grade 16</t>
  </si>
  <si>
    <t>Grade 18</t>
  </si>
  <si>
    <t>Under the general direction of the Associate Vice President for Facilities and Real Estate Management, directs the planning and administration of the care and upkeep of all physical facilities at the University.  Oversees the maintenance, operations, and housekeeping of all facilities and grounds and the utilities system.  Assists in the planning and management of the University's capital renewal and replacement budgets as they relate to the support of plant maintenance and improvements.  Coordinates with the Director of Planning and Space Management the planning and construction of all new capital improvement projects on the various campuses.  Advises the administration on all institutional policies and procedures related to the management of the physical resources of the University.</t>
  </si>
  <si>
    <t>At Least 10 Years Of Experience Directly Related To The Duties And Responsibilities Specified.</t>
  </si>
  <si>
    <t>Dir,Facilities Management/A8014/SC/Grade 18</t>
  </si>
  <si>
    <t>Directs and coordinates all aspects of the University's Procurement, Accounts Payable, and University Services functions.  Develops policies, procedures, and objectives for the university's purchasing program in accordance with state and federal procurement codes and guidelines and university policy.   Acts as procurement officer for the institution, to include the Main Campus, the Health Sciences Center, and the branch campuses.</t>
  </si>
  <si>
    <t>Chief Procurement Officer/A8015/SC/Grade 18</t>
  </si>
  <si>
    <t>Under the general direction of the Associate Vice President for Facilities and Real Estate Management , directs the activities and functions of the institution's real estate office.  Manages real estate development, acquisition, and disposition in accordance with an established master plan.  Prepares and negotiates leases.  Develops and implements financing and marketing plans, policies, and procedures.</t>
  </si>
  <si>
    <t>At Least 5 Years Of Experience Directly Related To The Duties And Responsibilities Specified. Certification/Licensure: New Mexico Real Estate Broker'S License.</t>
  </si>
  <si>
    <t>Dir,Real Estate/A8016/SC/Grade 17</t>
  </si>
  <si>
    <t>Under minimal supervision, directs, leads, and coordinates all programmatic, operational, and administrative aspects of the Spanish Colonial Research Center, a grant-funded scientific/historical research entity.</t>
  </si>
  <si>
    <t>Dir,Span Colonial Res Ctr/A8017/SE/Grade 14</t>
  </si>
  <si>
    <t xml:space="preserve">Leads process-improvement activities across clinical and medical staff affairs for multi-components of the UNM Health System, in support of patient safety, quality care, and continued improvement for excellence in an enterprise-wide healthcare delivery system. Collaborates with key stakeholders in areas of strategic decision making for the health system to design, achieve, and sustain integrated processes. Manages the development and implementation of strategic components associated with clinical and medical staff affairs within the UNM Health System. </t>
  </si>
  <si>
    <t>At Least 4 Years Of Experience Directly Related To The Duties And Responsibilities Specified. Certification/Licensure Namss As Certified Professional In Medical Services Manager (Cpmsm) And Certified Provider Credentialing Specialist (Cpcs).</t>
  </si>
  <si>
    <t>Dir,Med Staff Qlty Compliance/A8025/SE/Grade 16</t>
  </si>
  <si>
    <t>Provides professional direction and oversight to the UNM Health Sciences Center Institutional Compliance Program, which incorporates the compliance function for all academic, clinical, and research components of the HSC, as well as the medical faculty practice plan.   Serves as the designated Chief Compliance Officer for the Health Sciences Center and is responsible for implementation of the HSC Compliance Program.  Reports to the Chancellor of the HSC.</t>
  </si>
  <si>
    <t>Chief HSC Compliance Officer/A8028/SC/Grade 18</t>
  </si>
  <si>
    <t>Directs and manages the Clinical Research Office within the UNM Comprehensive Cancer Center (UNM CCC), to include the Clinical Protocol Data Management &amp; Informatics Shared Resource (CPDM&amp;I) designated by the National Cancer Institute (NCI). Ensures alignment with the strategic vision, direction and management of all clinical research and clinical trial operations for the Clinical Research Office and UNM CCC. Oversees all aspects of clinical trials management for NCI-sponsored, pharmaceutical-sponsored, and investigator-initiated trials, to include legal review, institutional review board approvals, contracting, scientific and protocol review, compliance, auditing and monitoring, quality control, and financial management and reporting.</t>
  </si>
  <si>
    <t>At least 7 years of experience directly related to the duties and responsibilities specified.</t>
  </si>
  <si>
    <t>Under limited supervision, directs the operations of the Institutional Analytics office.  Performs and oversees high level analytic and data reporting activities in support of all aspects of the university.</t>
  </si>
  <si>
    <t>Dir,Institutional Analytics/A8035/SC/Grade 16</t>
  </si>
  <si>
    <t>Provides integrated direction, management, and leadership in the administrative and business planning, budgeting, and automation efforts of a portfolio of major projects impacting multiple, strategic core functions and components across the University and/or strategic institutional priorities.</t>
  </si>
  <si>
    <t>Executive Project Director/A8038/SC/Grade 17</t>
  </si>
  <si>
    <t>Under general direction, directs and oversees the business,fiscal management, and information technology functions of a major, leading University branch/community college.  Plans, oversees, and coordinates capital and operating expenditures and fiscal systems, and provides leadership and direction in the generation and development of revenue sources for the operation.</t>
  </si>
  <si>
    <t>Dir,Business Opns/Lg Branch/A8040/SC/Grade 16</t>
  </si>
  <si>
    <t>Grade 19</t>
  </si>
  <si>
    <t>Directs the integrated administrative and operational support planning and management of a smaller academic branch campus of the University, to include business and fiscal management, human resources, information systems, physical plant/facilities management, and related auxiliary services.  Plans, oversees, and coordinates capital and operating expenditures, budgeting, and fiscal systems, and provides leadership and direction in the cost-effective establishment of resources and administrative strategies, policies, and programs for the branch.  Serves as a member of the branch senior administrative team.</t>
  </si>
  <si>
    <t>Dir,Business Opns/Sm Branch/A8097/SC/Grade 15</t>
  </si>
  <si>
    <t xml:space="preserve">Directs the development and University-wide implementation of safety and regulatory compliance programs. Ensures compliance with all federal, state and local regulations and standards involving environmental management, chemical control, industrial hygiene, general campus safety and fire safety. Reviews and analyzes data and devises risk minimization programs. </t>
  </si>
  <si>
    <t>Dir,Environ Health &amp; Safety/A8098/SC/Grade 16</t>
  </si>
  <si>
    <t>Asst VP,Institutional Support/A8099/SC/Grade 18</t>
  </si>
  <si>
    <t>A8106</t>
  </si>
  <si>
    <t>Chief Compliance Officer</t>
  </si>
  <si>
    <t>Provides leadership, direction, and integration of compliance activities to fulfill university needs and state and federal regulations. Directs the formulation of strategic compliance planning in support of the university's vision, mission and values. Directs integrated implementation and evaluation of compliance initiatives and on-going activities for compliance units including the Office of Equal Opportunity (OEO), Dispute Resolution, and Internal Audit and other compliance partners as may be identified to serve future needs. Interfaces with senior administration, faculty, staff and government agency officials in the representation and development of various strategic compliance programs, policies, services and initiatives. Serves as the University's chief representative and advocate for excellence in compliance functions.</t>
  </si>
  <si>
    <t>At Least 10 Years Of Experience Directly Related To The Duties And Responsibilities Specified. 
Certification/Licensure
Certified Public Accountant (Cpa), Certified Internal Auditor (Cia) Or Juris Doctor (Jd).</t>
  </si>
  <si>
    <t>Chief Compliance Officer/A8106/SC/Grade 99</t>
  </si>
  <si>
    <t>Directs and oversees the implementation and management of Main Campus research
compliance programs. Serves as the senior staff administrator and liaison for issues
pertaining to research compliance activities and functions. Manages the provision of
consultative services provided to core office staff. Facilitates the interpretation and
implementation of administrative agency regulations, research policy, and standard
operating procedures.</t>
  </si>
  <si>
    <t>Exec Dir,Research &amp; Compliance/A8107/SC/Grade 17</t>
  </si>
  <si>
    <t>Directs and coordinates all administrative functions of Project ECHO and leads the effort of creating and maintaining a value based organization to meet the exponential growth of the organization.  Serves on the executive team and participates in key decisions pertaining to strategic initiatives, operating model, and operational execution.  Serves as primary operational liaison and point of coordination with other Health Sciences Center (HSC) administrators.</t>
  </si>
  <si>
    <t>Chief Adm Ofcr/Project ECHO/A8110/SC/Grade 17</t>
  </si>
  <si>
    <t xml:space="preserve">As a single incumbent position reporting to the Chief of Staff, coordinates and advances the work of executive University leaders. Ensures operational efficiency and effectiveness within the Office of the President and/or Executive Vice President. Serves as a trusted adviser to the Chief of Staff and represents executive leadership in delegated projects and initiatives designed to achieve the University's priorities and objectives. </t>
  </si>
  <si>
    <t>Tier 2</t>
  </si>
  <si>
    <t>Deputy Chief of Staff/A8111/SC/Grade 16</t>
  </si>
  <si>
    <t>11-1000 - Top Executives</t>
  </si>
  <si>
    <t xml:space="preserve">Directs and coordinates the University's Executive and Professional Education Center (EPEC, Center), which develops and administers graduate and undergraduate credit programs, such as the Executive MBA Program, a series of non-credit management certification programs, and a range of contract training, development, and consulting projects for business and industry.  Sets strategic direction, develops and implements work scope and related operational policies and procedures. Establishes funding, and provides operational planning, budgeting, and assessment.  Serves as the primary liaison to the Anderson School of Management Foundation Board (ASMF, Foundation Board) on strategic planning, operational and budget matters.  </t>
  </si>
  <si>
    <t>11-1000</t>
  </si>
  <si>
    <t>Dir,Exec &amp; Prof Ed Ctr/A8112/SC/Grade 16</t>
  </si>
  <si>
    <t>11-9160 - Emergency Management Directors</t>
  </si>
  <si>
    <t>11-9160</t>
  </si>
  <si>
    <t>Dir,F&amp;A Strategic Initiatives/A8113/SC/Grade 17</t>
  </si>
  <si>
    <t>11-3021 - Computer and Information Systems Managers</t>
  </si>
  <si>
    <t>Leads and directs the operations of the University's Institute for Design and Innovation, in support of institutional data-driven decision-making. Leads a team of professional and technical staff engaged in advanced analytical, technical and/or data reporting activities. Collaborates with stakeholders across the institution on a range of technical and analytical projects, initiatives, reports, and/or operations.</t>
  </si>
  <si>
    <t>11-3021</t>
  </si>
  <si>
    <t>11.0101</t>
  </si>
  <si>
    <t>Dir,Design &amp; Innovation/A8127/SC/Grade 16</t>
  </si>
  <si>
    <t>Directs and oversees all aspects of the operation of the Children's Campus Early Childhood Center, to include revenue generation' management of staff' development and implementation of policies and procedures, program development and implementation, management of budgets, and day-to-day administration. Ensures that all State licensing regulations and nationally recognized accreditation standards are maintained.</t>
  </si>
  <si>
    <t>At least 5 years of experience directly related to the duties and responsbililities specified.</t>
  </si>
  <si>
    <t>Dir,Children's Campus/A8128/SC/Grade 16</t>
  </si>
  <si>
    <t>A9051</t>
  </si>
  <si>
    <t>Professional Appointment</t>
  </si>
  <si>
    <t>Serves as a key project leader and/or expert advisor to senior leadership on critical institutional initiatives. Appointed to serve within a specified timeframe, typically limited to one (1) year. The position must meet the requirements of a sole source placement, per University Administrative Policy #3210, Section 5.9, or may be named in a large, multimillion-dollar grant. Approval for the use of this classification must be obtained directly from the highest Level 2 executive for the hiring organization through the Vice President of Human Resources.</t>
  </si>
  <si>
    <t xml:space="preserve">As determined by executive leadership and the Vice President of HR. Extensive, highly specialized experience as a subject matter expert/consultant at a senior level. </t>
  </si>
  <si>
    <t xml:space="preserve">As Determined By Executive Leadership And The Vice President Of Hr. Extensive, Highly Specialized Experience As A Subject Matter Expert/Consultant At A Senior Level. </t>
  </si>
  <si>
    <t>Professional Appointment/A9051/SE/Grade 99</t>
  </si>
  <si>
    <t>A9099</t>
  </si>
  <si>
    <t>Job description not developed;  executive position</t>
  </si>
  <si>
    <t>Minimum qualifications not found for this position (A9099)</t>
  </si>
  <si>
    <t>Minimum Qualifications Not Found For This Position (A9099)</t>
  </si>
  <si>
    <t>N/A</t>
  </si>
  <si>
    <t>At Least 6 Months Of Experience Directly Related To The Duties And Responsibilities Specified.</t>
  </si>
  <si>
    <t>13-2011 - Accountants and Auditors</t>
  </si>
  <si>
    <t>Performs basic accounting functions such as ledger/fund analysis, cost analysis, fund reconciliation, posting, and fiscal control of inventory. Prepares financial reports from standard operating statistics and/or financial data. Investigates and resolves problems related to funds, budgets, expenditures, and/or procurement practices. Provides assistance in the development, implementation and maintenance of internal fiscal systems and procedures, applying basic concepts, methods, and techniques. May serve as unit/area transaction initiator or requisitioner.</t>
  </si>
  <si>
    <t>13-2011</t>
  </si>
  <si>
    <t>30.1601</t>
  </si>
  <si>
    <t>Accountant 1/B1001/SE/Grade 11</t>
  </si>
  <si>
    <t>5033 - BUSINESS FUNCTIONS S3</t>
  </si>
  <si>
    <t>Coordinates the processing of fees for professional services provided to patients within a specified group of clinical areas, for the purpose of reimbursement.  Analyzes patient medical records to assure that documentation by providers conforms to legal and procedural requirements.  Assigns specified codes to medical diagnoses and/or clinical procedures.  Interacts with physicians and other providers regarding billing and documentation policies and procedures.</t>
  </si>
  <si>
    <t>Med Coding Analyst/B1007/SN/Grade 11</t>
  </si>
  <si>
    <t>Provides administrative and technical guidance and support to faculty and staff seeking outside funding for research, public service, and special sponsored institutional projects. Negotiates, administers, extends, terminates, and renegotiates contracts and sub-contracts, as appropriate to the specific position. Researches and interprets relevant regulations, guidelines, and standards, and oversees the processing of contracts and/or grants.</t>
  </si>
  <si>
    <t>Contract &amp; Grant Administrator/B1011/SE/Grade 11</t>
  </si>
  <si>
    <t>5032 - BUSINESS FUNCTIONS S2</t>
  </si>
  <si>
    <t>Assists in maintaining records of fiscal and budgetary controls, ledgers, and/or other related transactions, in either direct or indirect support of accountants or administrators. Processes routine financial documents and fund transactions, reconciles financial records, and analyzes routine financial data.  Assists in the development, coordination, and maintenance of unit budgets, as appropriate.  May serve as unit requisitioner or initiator of financial transactions.</t>
  </si>
  <si>
    <t>Fiscal Services Tech/B1012/SU/Grade 09</t>
  </si>
  <si>
    <t>Develops, coordinates, and administers contracts for products and/or services for one or more defined operating entities within the University organizational structure.  Negotiates, extends, and renegotiates contracts as appropriate.  Serves as a primary point of liaison with contractors, monitors existing contracts for compliance with terms and conditions.</t>
  </si>
  <si>
    <t>Contracts Specialist/B1014/SE/Grade 12</t>
  </si>
  <si>
    <t>Reviews and processes routine purchasing requests from departmental staff for products and/or services, in accordance with established University policies and procedures.  Prepares basic procurement documentation, and interacts with vendors and staff on routine day-to-day procurement issues.</t>
  </si>
  <si>
    <t>Unit Procurement Rep/B1015/SN/Grade 08</t>
  </si>
  <si>
    <t>Performs a variety of routine day-to-day operations related to the administration of billing accounts for a defined University medical service or billing agent.</t>
  </si>
  <si>
    <t>Acct Operations Tech 1/B1019/SN/Grade 07</t>
  </si>
  <si>
    <t>This is an intermediate staff level position in a sponsored research office and supports one or more functional areas including, but not limited to: funding information; regulatory compliance; proposal review, approval and processing; award negotiation and acceptance (including contracts and subcontracts); and award setup.  
This is a core function with university wide scope.  Positions in this classification are reserved for the Office of Sponsored Projects (PreAward) use only and have delegated signatory authority from the Chancellor for Health Sciences and/or the Vice President for Research for all sponsored projects.</t>
  </si>
  <si>
    <t>Sponsored Projects Officer/B1038/SE/Grade 13</t>
  </si>
  <si>
    <t>This is an entry staff level position in a sponsored research office and supports one or more functional areas including, but not limited to: funding information; regulatory compliance; proposal review, approval and processing; award negotiation and acceptance (including contracts and subcontracts); and award setup.  This is a core function with university wide scope.  Positions in this classification are reserved for the Office of Sponsored Projects (PreAward) use only and have delegated signatory authority from the Chancellor for Health Sciences and/or the Vice President for Research for all sponsored projects.</t>
  </si>
  <si>
    <t>Sponsored Projects Splst/B1040/SE/Grade 11</t>
  </si>
  <si>
    <t xml:space="preserve">Provides a range of specialized professional and operational support within a medical practice component of a clinical department of the Health Sciences Center. Conducts research and analysis of operational issues and productivity within a clinical setting. May provide or participate in problem resolution and make recommendations to enhance business productivity. Reviews routine documentation to ensure data integrity and quality of production. </t>
  </si>
  <si>
    <t>Medical Practice Analyst/B1041/SN/Grade 10</t>
  </si>
  <si>
    <t>Performs advanced, multifaceted accounting and related functions in such areas as ledger maintenance and analysis, cost and/or financial analysis, fund reconciliation, posting, and inventory control.  Analyzes complex financial and operating data and prepares management reports, financial statements, and projections.</t>
  </si>
  <si>
    <t>Accountant 2/B2001/SE/Grade 12</t>
  </si>
  <si>
    <t>Performs operational, compliance, financial, and investigative audits of intermediate complexity and provides management advisory services.  Work is occasionally detailed and errors may cause delays, disrupt activities, and affect the accuracy of an audit.</t>
  </si>
  <si>
    <t>Internal Auditor/B2002/SE/Grade 13</t>
  </si>
  <si>
    <t>Performs various clerical and routine accounting tasks in support of an operating unit,  to include posting entries, verifying and reconciling input to financial reporting system output, processing payments, and/or assisting in preparation of billings and other financial reports.  Responds to inquiries and contacts other departments and/or vendors to resolve a variety of problems.  Assists in performance of various clerical duties.</t>
  </si>
  <si>
    <t>Accounting Clerk/B2004/SW/Grade 07</t>
  </si>
  <si>
    <t>Performs a variety of routine to complex day-to-day operations that may involve independent research, investigation, and problem resolution, in support of the administration of billing accounts for a defined University medical service or billing agent.  May provide task-specific support and guidance to new and/or lower level Account Operations techs, as appropriate.</t>
  </si>
  <si>
    <t>Acct Operations Tech 2/B2019/SN/Grade 08</t>
  </si>
  <si>
    <t xml:space="preserve">Under general supervision, oversees the business activities and systems of the medical practice component of a clinical department within the Health Sciences Center. Advises on and coordinates implementation of policies, protocols, and systems which improve practice productivity, efficiency and customer service and which support the enhancement of revenue. Monitors and oversees compliance with all applicable federal and state laws, regulations, and guidelines dealing with the conduct of a medical practice. </t>
  </si>
  <si>
    <t>Medical Practice Specialist/B2041/SE/Grade 12</t>
  </si>
  <si>
    <t>Monitors the business activities of the organization through the maintenance and control of financial records.  Performs advanced accounting functions in the management of the organization's business affairs.  Prepares integrated financial and statistical reports, statements, projections, and recommendations that may have long-term impact on funding for the organization.  Supervises the activities of staff within a business unit, as appropriate to the position.
If in a core office, this position is responsible for the internal controls needed to maintain the integrity of UNM's financial system as well as meet the university's institutional regulatory and compliance requirements.</t>
  </si>
  <si>
    <t>Accountant 3/B3001/SE/Grade 13</t>
  </si>
  <si>
    <t>Performs complex operational, compliance, financial, and investigative audits and provides management advisory services.  Provides guidance and review of lower level auditors.  Errors made in this position can cause substantial expense and affect the accuracy and value of an audit.</t>
  </si>
  <si>
    <t>At Least 3 Years Of Experience Directly Related To The Duties And Responsibilities Specified.
Certified Public Accountant (Cpa) Or Certified Internal Auditor (Cia).</t>
  </si>
  <si>
    <t>Internal Auditor,Sr/B3002/SE/Grade 15</t>
  </si>
  <si>
    <t>Under general supervision, performs a variety of complex functions to resolve involved billing problems and issues, and maintains appropriate ledgers. Researches and provides reports on resolved invoices. Performs complex analyses of patient accounts, patient payments, and remittance advices from third party payers; posts complex account adjustment, transfers, and other actions. Initiates correspondence to responsible parties or third party payers, as applicable.  Provides day-to-day guidance and mentorship to lower level Patient Accounts Techs, as appropriate.</t>
  </si>
  <si>
    <t>Acct Operations Tech 3/B3019/SN/Grade 09</t>
  </si>
  <si>
    <t xml:space="preserve">Plans, oversees, and monitors revenue-generating operations and systems of a major, multi-divisional clinical department within the Health Sciences Center. Develops and implements business strategies, policies, protocols, and systems that improve practice productivity, efficiency and customer service, and which support the enhancement of revenue. Monitors and oversees compliance with all applicable federal and state laws, regulations, and guidelines dealing with the conduct of a medical practice. </t>
  </si>
  <si>
    <t>At Least 9 Years Of Experience Directly Related To The Duties And Responsibilities Specified.</t>
  </si>
  <si>
    <t>Medical Practice Specialist,Sr/B3041/SE/Grade 14</t>
  </si>
  <si>
    <t>Coordinates the processing of fees for professional services provided to patients, including those from assigned client components.  Uses knowledge of multiple coding systems and procedures to analyze patient medical records and determine billable charges, and assigns national-standard codes to medical diagnoses and procedures. Analyzes complex medical records to ensure that medical billing conforms to legal and procedural requirements, and advises providers regardng billing and documentation policies and procedures.  Assists in training and supports the activities of new and/or lower level Medical Coding Analysts, as appropriate to the position.  Reviews, develops, and/or modifies procedures, systems, and protocols to achieve and maintain compatibility with established billing requirements.</t>
  </si>
  <si>
    <t>At Least 3 Years Of Experience Directly Related To The Duties And Responsibilities Specified.
Certification/Licensure
Certification In Ccs, Ccs-P, Rhia, Rhit, Cpc, Or Specialty Coding.</t>
  </si>
  <si>
    <t>Sr Med Coding Analyst/B4007/SN/Grade 12</t>
  </si>
  <si>
    <t>Performs and/or oversees strategic, broad-impact financial analysis, reporting, and systems development for a major, multi-unit operating entity of the university.  Leads and coordinates the design and implementation of financial/accounting/budget systems and reports.  May develop and deliver financial and business training programs, as appropriate.</t>
  </si>
  <si>
    <t>Financial Analyst/B4008/SE/Grade 14</t>
  </si>
  <si>
    <t>Provides and coordinates centralized administrative and technical guidance and support to faculty and staff seeking outside funding for research, public service, and special sponsored institutional projects. Negotiates, administers, extends, terminates, and renegotiates contracts and sub-contracts, as appropriate to the specific position. Researches and interprets relevant regulations, guidelines, and standards, and oversees the processing of contracts and/or grants. Provides guidance and training to lower level administrators as appropriate, and serves as a principal point of liaison with contractors and funders of University programs.</t>
  </si>
  <si>
    <t>Sr Contract &amp; Grant Admnstrtr/B4011/SE/Grade 13</t>
  </si>
  <si>
    <t>Initiates, processes, and maintains records of a variety of complex fiscal, budgetary, and/or other associated transactions, in either direct or indirect support of accountants and/or unit management.  Investigates and resolves problems related to funds, budgets, expenditures, and/or procurement practices, and provides reports and analyses on complex fiscal issues, as assigned.  Provides assistance in the development, implementation, and management of fiscal systems and procedures, applying basic concepts, methods, and techniques.  May serve as unit/area transaction initiator or requisitioner.</t>
  </si>
  <si>
    <t>Sr Fiscal Services Tech/B4012/SN/Grade 11</t>
  </si>
  <si>
    <t>Under minimal supervision, develops and administers a wide range of complex, high-value goods and services contracts for the University.  Negotiates, extends, terminates, and renegotiates contracts as appropriate.  Serves as principal point of liaison with contractors, monitors existing contracts for compliance to terms and conditions, and takes remedial action as required.  Participates in the development and implementation of contracting policy for the organization, and leads, guides, and supervises lower level specialists as appropriate.</t>
  </si>
  <si>
    <t>Sr Contracts Specialist/B4014/SE/Grade 13</t>
  </si>
  <si>
    <t>This is an expert/advanced level position in a sponsored research office which may have supervisory oversight over day-to-day technical, administrative, and operational aspects in one or more functional areas including, but not limited to: funding information; regulatory compliance; proposal preparation and processing; award negotiation and acceptance (including contracts and subcontracts); and award setup. 
This is a core function with university wide scope. Positions in this classification are reserved for the Office of Sponsored Projects use only and have delegated signatory authority from the Chancellor for Health Sciences and/or the Vice President for Research for all sponsored projects.</t>
  </si>
  <si>
    <t>Sponsored Projects Officer,Sr/B4038/SE/Grade 14</t>
  </si>
  <si>
    <t>Provides technical leadership and oversight to, and participates in the overall management of a specified accounting and/or fiscal support activity located within the centralized finance and administration function of a major University component.  Provides direction, administrative leadership, and integrated technical advice/consultation to client constituencies in support of related program activities.  This is a core function with university-wide scope responsible for the internal controls needed to maintain the integrity of UNM's financial system as well as meet the university's institutional regulatory and compliance requirements.  Positions in this classification are reserved for the Controller's Office and HSC Administration.</t>
  </si>
  <si>
    <t>At Least 3 Years Of Experience Directly Related To The Duties And Responsibilities Specified, One Of Which Should Be In A Lead Or Supervisory Capacity.</t>
  </si>
  <si>
    <t>Financial Svcs Accountant,Sr/B4039/SE/Grade 14</t>
  </si>
  <si>
    <t>This is a transitional level position to being eligible for a Sponsored Project Officer in a sponsored research office and supports one or more functional areas including, but not limited to: funding information; regulatory compliance; proposal review, approval and processing; award negotiation and acceptance (including contracts and subcontracts); and award setup.  This is a core function with university wide scope.  Positions in this classification are reserved for the Office of Sponsored Projects (PreAward)use only and have delegated signatory authority from the Chancellor for Health Sciences and/or the Vice President for Research for all sponsored projects.</t>
  </si>
  <si>
    <t>Sponsored Projects Splst,Sr/B4040/SE/Grade 12</t>
  </si>
  <si>
    <t>Under general supervision, manages the overall patient billing, cash receipting, patient accounts, credit and collection, and related activities for an integrated patient care component.  Supervises and coordinates staff engaged in billing and associated tasks, and develops budgets, operating policies, and procedures for the unit.</t>
  </si>
  <si>
    <t>Supv,Med Billing/B6001/SE/Grade 12</t>
  </si>
  <si>
    <t>Under general supervision, verifies the financial status and operating procedures of the institution through a systematic program of audits.  Interacts with administrative and enforcement agencies; monitors systems and solves problems.</t>
  </si>
  <si>
    <t>At Least 5 Years Of Experience Directly Related To The Duties And Responsibilities Specified.
Certification/Licensure
Certified Public Accountant (Cpa) Certification Must Be Active And Good Standing Or Must Be Practicing Certified Internal Auditor (Cia).</t>
  </si>
  <si>
    <t>Internal Audit Manager/B6009/SE/Grade 16</t>
  </si>
  <si>
    <t>Under general supervision, administers scholarship and financial aid programs for students, including staff supervision, reports and program reviews, compliance with university and funding agency requirements, and student financial aid applications and counseling.</t>
  </si>
  <si>
    <t>Supv,Financial Aid/B6011/SN/Grade 11</t>
  </si>
  <si>
    <t>Provides technical leadership and oversight to, and participates in the overall management of, a specified accounting and/or fiscal support activity located within the centralized finance and administration function of a major University component. Provides direction, administrative leadership, and integrated technical advice/consultation to client constituencies in support of related program activities.</t>
  </si>
  <si>
    <t>Supv,Fiscal Services/B6015/SE/Grade 14</t>
  </si>
  <si>
    <t>Provides leadership and coordination of the centralized financial planning and fiscal management functions for a major, multi-departmental component of the University, in coordination with the University budget office.  Serves as a principal consultant and advisor to the relevant Vice President or Provost on a range of fiscal and associated strategic management issues, and serves as liaison between the component and external funding agencies.</t>
  </si>
  <si>
    <t>Budget Officer/B7001/SE/Grade 15</t>
  </si>
  <si>
    <t>Under limited direction, recommends, implements, and controls accounting policies and procedures, and coordinates and operates accounting, taxation, data control, accounts payable, and contract and grant functions of the university or major division thereof.  Prepares consolidated financial statements and various financial reports.</t>
  </si>
  <si>
    <t>Associate Controller/B7002/SE/Grade 16</t>
  </si>
  <si>
    <t>Under general supervision, provides direction and leadership in the management, control, and reporting of unrestricted and/or restricted financial affairs, endowment, and/or agency funds for the institution or a division of the university.  May specialize in a specific field of accounting such as payroll, contract and grant accounting, cash management, accounts payables/receivables, data control, plant fund, and/or related fields.</t>
  </si>
  <si>
    <t>Mgr,Accounting/B7003/SE/Grade 15</t>
  </si>
  <si>
    <t>Under general direction, provides direction, management, and leadership in the administrative, business planning, accounting, budgeting, and automation efforts of a major, strategic business or operating unit within the university.  Directs the activities of a variety of special service and centralized administrative support functions.</t>
  </si>
  <si>
    <t>Assoc Dir,Finance &amp; Admin/B7004/SE/Grade 16</t>
  </si>
  <si>
    <t>Manages and coordinates the business operations of a major unit, satellite location, or branch with responsibility for multiple fiscal sub-units and functions.  Oversees such activities as budget preparation and control, human resources administration, accounts payable, accounts receivable, contract and grant accounting, business resources, cashiering, physical plant operations, and/or auxiliary enterprises.</t>
  </si>
  <si>
    <t>Business Manager/B7006/SE/Grade 13</t>
  </si>
  <si>
    <t>Manages budget operations, planning, and fiscal monitoring for UNM Main Campus. Oversees, verifies, and coordinates official budget documents for the various University campuses within an assigned span of operation.  Develops and coordinates Main Campus budgeting processes, applying advanced budgetary and accounting concepts.  Works closely with other OPB&amp;A staff on the coordination and submission of University budgets to the State. Provides direct and indirect supervision of Main Campus Budget Office staff.</t>
  </si>
  <si>
    <t>Assoc Dir,Univ Budget Opns/B7013/SE/Grade 16</t>
  </si>
  <si>
    <t>Performs daily administrative activities for the Office of Student Financial Aid, including development and production of reports, ensuring compliance with university and funding agency requirements; and advisement of student financial aid applicants/recipients.</t>
  </si>
  <si>
    <t>Mgr,Financial Aid/B7015/SE/Grade 13</t>
  </si>
  <si>
    <t>Under general direction, analyzes, develops and coordinates integrated budgetary activities for the University. Directly participates in compiling and submitting reports for the Board of Regents, State of New Mexico and executive leadership. Leads projects and activities related to UNM Budget Systems, ensuring accuracy in the data and compliance with local, state and federal laws pertaining to financial tracking and reporting.</t>
  </si>
  <si>
    <t>Univ Budgets Administrator/B7016/SE/Grade 15</t>
  </si>
  <si>
    <t>Under limited supervision, verifies budgetary information and coordinates submission to the State of New Mexico of all official budget documents for the Health Sciences Center and its various components.  Oversees, maintains, and reports the finances of the HSC capital accounts for all components.  Coordinates the HSC budgeting process, with emphasis on the I and G budget, IDC budgets, clinical revenue budgets, and research and special project budgets.  Investigates and derives total HSC net revenue and HSC net patient revenue for all components.  Compiles and generates a range of comprehensive HSC statistical reports for all academic, clinical, and research components.</t>
  </si>
  <si>
    <t>HSC Budgets Administrator/B7017/SE/Grade 15</t>
  </si>
  <si>
    <t>Under limited supervision, provides strategic direction and leadership in the planning, development, management, control, and reporting of the integrated financial operations and activities of a major, multi-faceted operating entity impacting all or most campuses of the University.  Coordinates the development, preparation, and submission of all capital, revenue, and expense budgets and all financial reports for the organization.</t>
  </si>
  <si>
    <t>Financial Officer (Optg Grp)/B7019/SE/Grade 15</t>
  </si>
  <si>
    <t>Under general supervision, manages cashiering, student financial services, and centralized accounts receivable systems for the university.  Manages and coordinates activities of workers engaged in keeping complete books of tuition fees and other receipts for the institution.</t>
  </si>
  <si>
    <t>Bursar/B7020/SE/Grade 16</t>
  </si>
  <si>
    <t>Manages and administers financial aid programs for students, including staff and resource management, reports and program reviews, compliance with university and funding agency requirements, and student financial aid applications and counseling.</t>
  </si>
  <si>
    <t>Assoc Dir,Financial Aid/B7022/SE/Grade 15</t>
  </si>
  <si>
    <t>Oversees the various business operations of a major University component consisting of multiple operating entities and programs.  Manages and coordinates such functions as budget preparation and administration, fiscal and business planning, resources management, contract/grant administration, and facilities management for specified operating units, as appropriate.  Develops and implements integrated operating policies and procedures pertaining to the organization's business management activities.</t>
  </si>
  <si>
    <t>Sr Business Mgr/B7027/SE/Grade 14</t>
  </si>
  <si>
    <t>Plans and manages all financial reporting and business support services for a large, multifaceted services operation.  Oversees the development and maintenance of information and reporting systems, participates in the overall administrative management of the operation, and deputizes for the organizational head, as required.  Manages specifically designated service operations, as appropriate.</t>
  </si>
  <si>
    <t>Mgr,Business Services/B7033/SE/Grade 12</t>
  </si>
  <si>
    <t>Provides direction and leadership in the management of all fiscal operations and systems of a core division of the University.  Implements and administers division-wide financial management and reporting processes, budgeting, financial analysis and business modeling.  Oversees accounts payable, accounts receivable and billing, contracts and/or grants accounting, and other day-to-day fiscal/accounting activities.  Oversees the management of electronic business or administrative information systems support.  Manages a team of accounting, IT, and/or associated support staff.</t>
  </si>
  <si>
    <t>Fiscal Opns Director/Division/B7036/SE/Grade 16</t>
  </si>
  <si>
    <t>This is a management position in research administration and under administrative direction supports one functional area including, but not limited to: funding information; regulatory compliance; proposal preparation and processing; award negotiation and acceptance (including contracts and subcontracts); and award setup.
This is a core function with university wide scope. Positions in this classification are reserved for the Office of Sponsored Projects use only and have delegated signatory authority from the Chancellor for Health Sciences and/or the Vice President for Research for all sponsored projects.</t>
  </si>
  <si>
    <t>Mgr,Sponsored Projects/B7038/SE/Grade 15</t>
  </si>
  <si>
    <t>Assoc Dir,Sponsrd Proj/Pre-Awd</t>
  </si>
  <si>
    <t>Provides management, coordination and support for a specific set of assigned projects and initiatives for the University's Human Resources Division. Evaluates projects for conformance to the overall goals and objectives of the Division and the University. Develops and implements operational support programs, as applicable to the overall objectives of the department.</t>
  </si>
  <si>
    <t xml:space="preserve">  At Least 8 Years Of Experience Directly Related To The Duties And Responsibilities Specified. </t>
  </si>
  <si>
    <t>Assoc Dir,Sponsrd Proj/Pre-Awd/B7040/SE/Grade 16</t>
  </si>
  <si>
    <t>Provides overall direction and management to the Student Financial Aid Office.  Maintains and administers federal, state, and institutional student financial aid funds and appropriate recording requirements.</t>
  </si>
  <si>
    <t>Dir,Student Financial Aid/B8005/SC/Grade 16</t>
  </si>
  <si>
    <t>Under limited supervision, directs the advisory function on internal auditing and systems accounts, which serves as an independent review and appraisal of the fiscal and administrative operations of the institution.  Implements, directs, and monitors auditing policies, procedures, and standards.  Manages professional and administrative staff.</t>
  </si>
  <si>
    <t>At Least 7 Years Of Experience Directly Related To The Duties And Responsibilities Specified.
Certification/Licensure
Certified Public Accountant (Cpa) Or Certified Internal Auditor (Cia).</t>
  </si>
  <si>
    <t>Dir,Internal Audit/B8006/SC/Grade 19</t>
  </si>
  <si>
    <t>B8020</t>
  </si>
  <si>
    <t>Deputy Controller/Main</t>
  </si>
  <si>
    <t>Directs and oversees the administration of all financial services accounting and treasury operations for the University's Main Campus enterprise and its various component operations. Oversees and coordinates the establishment and administration of all accounting and management reporting, fiscal 'planning and analysis, and internal fiscal operations, systems, and controls for the organization to include Main Campus, branch campuses and non-medical educational centers. Reports directly to the University Controller.</t>
  </si>
  <si>
    <t>At least 10 years of experience directly related to the duties and responsibilities specified. Certification/Licensure: Certified Public Accountant (CPA).</t>
  </si>
  <si>
    <t>Deputy Controller/Main/B8020/SC/Grade 18</t>
  </si>
  <si>
    <t>Directs, coordinates, and integrates the overall budgeting, facilities planning, and management processes of the UNM Health Sciences Center and its various components. As a member of the HSC's financial leadership team, participates in long-range fiscal planning and goal setting, and in the design and establishment of strategic financial services for the institution. Reports directly the Senior Executive Officer for Finance &amp; Administration HSC.</t>
  </si>
  <si>
    <t>At Least 10 Years Of Experience Directly Related To The Duties And Responsibilities Specified.
Certification/Licensure
Certified Public Accountant (Cpa).</t>
  </si>
  <si>
    <t>Chf Budgt &amp; Facil Officer/HSC/B8021/SC/Grade 18</t>
  </si>
  <si>
    <t>Directs, coordinates, and oversees the management of various core Financial Services units.  Establishes, implements, and oversees the administration of institutional unrestricted, post-award accounting, sponsored research and financial systems management policies, processes, and procedures. Reports to the Senior Executive Officer of Finance and Administration for HSC or to the University Controller for Main Campus and serves as a member of the respective financial leadership team.</t>
  </si>
  <si>
    <t>At Least 8 Years Of Directly Related Duties And Responsibilities Specified.</t>
  </si>
  <si>
    <t>Chief Financial Services Ofcr/B8022/SC/Grade 18</t>
  </si>
  <si>
    <t>Directs, plans and coordinates all aspects of the integrated budgetary operations for the University and its various campuses. Provides strategic direction and integrative leadership, in collaboration with the University's financial leadership team. Directs institutional standards of practice to ensure that all budgetary efforts effectively and efficiently support the University's overall mission, goals, and strategic direction. Provides functional direction and strategic coordination to the principle budget and planning officers of the various University components.</t>
  </si>
  <si>
    <t>Dir,Univ Budget Operations/B8024/SC/Grade 17</t>
  </si>
  <si>
    <t>The Director of Sponsored Projects has responsibility for the direction of the entire operations of the Office of Sponsored Projects. This position operates with broad authority; serves as the official chief negotiator for the University and has delegated signatory authority from the Chancellor for Health Sciences and/or the Vice President for Research, for external funding proposals, contracts, grant documents, and other agreements for sponsored projects, and proposal funding approval authority.  This position has delegated authority as official Senior Contract Review Officer and contract/grant approval authority, from the Chancellor for Health Sciences and the EVP for Administration.</t>
  </si>
  <si>
    <t>At Least 8 Years Of Experience Directly Related To The Duties And Responsibilities Specified.</t>
  </si>
  <si>
    <t>Dir,Sponsored Projects/B8038/SC/Grade 17</t>
  </si>
  <si>
    <t>13-2051 - Financial Analysts</t>
  </si>
  <si>
    <t>Directs, oversees, and manages all banking relations, invested operating funds, and financial reporting for cash, investments, and bonds, while limiting risk to the University. Ensures timely debt service payments by providing liquidity for operations and maintaining a healthy cash position. Develops investment alternatives and policies changes that are presented to executive leadership. May serve as a voting board member for one or more committees relating to investment and/or fiscal matters affecting the university.</t>
  </si>
  <si>
    <t>13-2051</t>
  </si>
  <si>
    <t>University Treasurer/B8055/SC/Grade 17</t>
  </si>
  <si>
    <t xml:space="preserve">Directs, plans, coordinates, and provides guidance on all aspects of the financial and budgetary operations of a major, multifaceted division of the University falling under an Executive Vice President. Provides strategic direction and integrated leadership, in collaboration with executive and senior leadership. Develops, implements, and maintains administrative standards and controls within the organization. </t>
  </si>
  <si>
    <t>Dir,Financial Operations/B8056/SC/Grade 17</t>
  </si>
  <si>
    <t>B9004</t>
  </si>
  <si>
    <t>At Least 10 Years Of Experience Directly Related To The Duties And Responsibilities Specified.
Certification/Licensure
Certified Public Accountant (Cpa) Certification Must Be In Active And Good Standing.</t>
  </si>
  <si>
    <t>B9005</t>
  </si>
  <si>
    <t>University Controller</t>
  </si>
  <si>
    <t>As chief accounting and reporting officer, assumes overall responsibility for the University's controllership functions. Directs, coordinates, and oversees the institution's various financial, accounting, and treasury operations. Establishes University financial policies and standards. Directs and oversees the operations of the Bursar's Office, unrestricted accounting, finance systems management, payroll, restricted accounting, accounts payable, plant fund accounting, working capital investments, and accounts receivable. Develops &amp; manages annual budgets. Reports to the Executive Vice President for Administration.</t>
  </si>
  <si>
    <t>Bachelor's degree in Business Administration, Management, or related field</t>
  </si>
  <si>
    <t>University Controller/B9005/SC/Grade 99</t>
  </si>
  <si>
    <t>Provides a broad range of specialized administrative support and confidential secretarial services a centralized legal office of the university.  Assists as appropriate in routine aspects of factual research, and prepares various routine and specialized administrative documents and correspondence requiring knowledge of legal terminology and formats.  Coordinates or oversees all day-to-day office operations and administrative support activities.</t>
  </si>
  <si>
    <t>Admin Assistant/Legal/C0002/SN/Grade 09</t>
  </si>
  <si>
    <t>23-2011 - Paralegals and Legal Assistants</t>
  </si>
  <si>
    <t xml:space="preserve">Within the Office of the University Counsel, investigates and evaluates complex and severe claims, primarily related to medical malpractice. Participates in all aspects of a claim file, under the direction of a claims attorney, including data gathering, investigation, and development of claim summaries and timelines. Prepares and maintains appropriate documentation in applicable databases and information systems. Prepares claim reports and communicates updated claims information to health system entities, as directed. </t>
  </si>
  <si>
    <t>At least 4 years of experience that is directly related to the duties and responsibilities specified OR medical licensure (Registered Nurse, Physical Therapist, Occupational Therapist, Physician’s Assistant or similar); at least 2 years of experience that is directly related to the duties and responsibilities specified.</t>
  </si>
  <si>
    <t>23-2011</t>
  </si>
  <si>
    <t>22.0302</t>
  </si>
  <si>
    <t>Med Malpractice Claims Splst/C0009/SE/Grade 13</t>
  </si>
  <si>
    <t>Serves as confidential secretary to a centralized legal office of the university.  Prepares documents and correspondence requiring knowledge of legal terminology and formats such as contracts, briefs, policies, and pleadings.  Performs a wide variety of other routine secretarial and administrative tasks.</t>
  </si>
  <si>
    <t>Legal Secretary/C0016/SN/Grade 08</t>
  </si>
  <si>
    <t>23-1011 - Lawyers</t>
  </si>
  <si>
    <t>Prepares legal research, gives legal advice, develops administrative regulations, provides legal, policy, and analysis of issues, administers contracts, develops public educational programs, and participates in preparation of grant proposals.  May represent the University or its officials in various proceedings.</t>
  </si>
  <si>
    <t>No Previous Experience Required.
Certification/Licensure
Member Of Nm State Bar, Or Member Of State Bar Of Another State Or District Of Columbia And In Possession Of A Public Employee Limited License Issued By The Nm Supreme Court.</t>
  </si>
  <si>
    <t>23-1011</t>
  </si>
  <si>
    <t>Attorney/C1001/SE/Grade 14</t>
  </si>
  <si>
    <t>Performs varied paralegal work involving a moderate level of difficulty to assist University Counsel, other attorneys, and/or higher level paralegals with routine aspects of legal and factual research, data compilation and analysis, drafting legal documents and affidavits, and under supervision, conveying routine legal information to stakeholders.</t>
  </si>
  <si>
    <t>Paralegal/C1002/SN/Grade 11</t>
  </si>
  <si>
    <t>Provides legal consultation, policy analysis, and training to local, state, and federal agencies, the institution, and the community.  Conducts research and studies to provide policy recommendations as well as specific proposals relating to implementation of policy; identifies and investigates public law issues; supervises and coordinates projects within area of expertise.</t>
  </si>
  <si>
    <t>At Least 3 Years Of Experience Directly Related To The Duties And Responsibilities Specified.
Certification/Licensure
Member Of Nm State Bar, Or Member Of State Bar Of Another State Or District Of Columbia And In Possession Of A Public Employee Limited License Issued By The Nm Supreme Court.</t>
  </si>
  <si>
    <t>Sr Attorney/C4001/SE/Grade 16</t>
  </si>
  <si>
    <t>Provides or assists in the provision of legal counsel to specified organizational units of the institution.  Performs standard legal work and/or participates in the performance of complex legal work to include such areas as research, policy review, legal compliance issues, contract reviews, property sale/acquisition, employment, and/or clinical affairs.  Participates and/or assists in the conduct of litigation as assigned.</t>
  </si>
  <si>
    <t>At Least 1 Year Of Experience Directly Related To The Duties And Responsibilities Specified.
Member Of Nm State Bar, Or Member In Good Standing Of The State Bar Of Another State Or District Of Columbia.</t>
  </si>
  <si>
    <t>Assistant University Counsel/C5002/SC/Grade 15</t>
  </si>
  <si>
    <t>23-2000 - Legal Support Workers</t>
  </si>
  <si>
    <t>Coordinates and facilitates the institution's compliance to the New Mexico Inspection of Public Records Act (IPRA) and the federal Freedom of Information Act (FOIA). Serves as the primary point of contact regarding public records and provides guidance and expertise to University constituents in support of compliance to the law. Monitors incoming requests, identifies appropriate sources of information, redacts confidential information, and oversees the submission of responses. Supervises staff.</t>
  </si>
  <si>
    <t>23-2000</t>
  </si>
  <si>
    <t>Custodian of Public Records/C6000/SE/Grade 14</t>
  </si>
  <si>
    <t>Provides legal counsel in one or more legal specialty areas to institution's organizational units; performs complex legal work involving research, policy review, compliance with legal requirements, review of contracts, acquisition and sale of properties, employment, clinical affairs, and conduct or oversight of litigation.</t>
  </si>
  <si>
    <t>At Least 5 Years Of Experience Directly Related To The Duties And Responsibilities Specified. Certifications/License: Member Of Nm State Bar, Or Member In Good Standing Of The State Bar Of Another State Or District Of Columbia.</t>
  </si>
  <si>
    <t>Assoc University Counsel/C7001/SC/Grade 17</t>
  </si>
  <si>
    <t>Performs complex legal work for the highest levels of University administration in areas of legal specialty and expertise.  Supervises and trains less-experienced attorneys and other department professional staff.  Represents the University in legal proceedings, or supervises such representation.  Analyzes legal and regulatory issues in areas of specialization, and develops or reviews institutional policies.</t>
  </si>
  <si>
    <t>At Least 7 Years Of Experience Directly Related To The Duties And Responsibilities Specified.
Certifications/ License
Member Of Nm State Bar, Or Member In Good Standing Of The State Bar Of Another State Or District Of Columbia.</t>
  </si>
  <si>
    <t>Sr Assoc University Counsel/C7002/SC/Grade 18</t>
  </si>
  <si>
    <t>Under the general direction of the University Counsel, manages a legal services subunit or division of the University Counsel Office with responsibility for a major area of legal services.  Performs complex legal work for the highest levels of University administration in areas of legal specialization, and represents or oversees the representation of the University in legal proceedings.  Analyzes legal and regulatory issues in areas of specialization, and develops and/or reviews institutional policies.  Oversees, coordinates, and trains lower-level attorneys and professional staff.  May perform the duties of the University Counsel during the absence of and upon request of the University Counsel.</t>
  </si>
  <si>
    <t>At Least 10 Years Of Experience Directly Related To The Duties And Responsibilities Specified.
Member Of Nm State Bar, Or Member In Good Standing Of The State Bar Of Another State Or District Of Columbia.</t>
  </si>
  <si>
    <t>Deputy University Counsel/C7005/SC/Grade 19</t>
  </si>
  <si>
    <t>C8006</t>
  </si>
  <si>
    <t>General Counsel</t>
  </si>
  <si>
    <t>Oversees and manages the provision of all legal services to the institution to ensure maximum protection of its legal rights and to maintain its operations within the limits prescribed by law.  Provides strategic guidance, consultation, and support to senior University administrators and other members of upper management on a comprehensive range of legal and associated issues involved in carrying out the mission of the institution.</t>
  </si>
  <si>
    <t>J.D. from an American Bar Association accredited law school</t>
  </si>
  <si>
    <t>General Counsel/C8006/SC/Grade 99</t>
  </si>
  <si>
    <t>43-4161 - Human Resources Assistants, Except Payroll and Timekeeping</t>
  </si>
  <si>
    <t>43-4161</t>
  </si>
  <si>
    <t>2081 - ART/COMMUNICATIONS P1</t>
  </si>
  <si>
    <t>27-3031 - Public Relations Specialists</t>
  </si>
  <si>
    <t>Under general supervision, provides and/or oversees the coordination of division-level communications and presentations, as they relate to projects and initiatives for the University's Division of Human Resources. Develops, writes, edits, and designs promotional materials in accordance with UNM brand identity standards. Participates in the establishment and support of key projects and initiatives for the Division, as applicable to overall organizational objectives.</t>
  </si>
  <si>
    <t>27-3031</t>
  </si>
  <si>
    <t>09.0100</t>
  </si>
  <si>
    <t>HR Communications &amp; Proj Splst/D0006/SE/Grade 12</t>
  </si>
  <si>
    <t>13-1070 - Human Resources Workers</t>
  </si>
  <si>
    <t>13-1070</t>
  </si>
  <si>
    <t>Coordinates and assists in job search and placement for currently enrolled students in accordance with federal, state, and university regulations, policies, and operating guidelines.  Maintains confidential client and referral records, administers job surveys and questionnaires, and delivers and/or coordinates presentations, workshops, and seminars, as appropriate to the position.  Participates as appropriate in systems/procedures planning and management; implements and coordinates specific individual programs and/or assignments, in accordance with the overall objectives of the department.</t>
  </si>
  <si>
    <t>Job Development Officer/D0009/SN/Grade 10</t>
  </si>
  <si>
    <t>25-9031 - Instructional Coordinators</t>
  </si>
  <si>
    <t>Under limited supervision, conducts training/development needs analyses and assessments on a predetermined organizational or demographic group as part of a single, discreet training and development project.  Coordinates the development and implementation of specified technical/professional training and development programs and initiatives to meet assessed needs and established project objectives.  Typically works on a fixed term basis, as defined by specific project requirements.</t>
  </si>
  <si>
    <t>25-9031</t>
  </si>
  <si>
    <t>13.0301</t>
  </si>
  <si>
    <t>Training Project Consultant/D0025/SE/Grade 12</t>
  </si>
  <si>
    <t>Provides wide-ranging technical and operational support in the design, development, promotion, and evaluation of  training and related initiatives, programs, media, and events for a major, multifaceted operating unit or corporate-level activity of the University.  Undertakes integrated special projects, plans and coordinates special events, and participates in the administrative and fiscal management of the office and its various activities.</t>
  </si>
  <si>
    <t>Training Support Analyst/D0027/SN/Grade 10</t>
  </si>
  <si>
    <t>HR Projects Specialist/D0033/SE/Grade 14</t>
  </si>
  <si>
    <t>Provides generalist human resources services associated with Faculty Executives and Faculty within core areas of the university, such as: Academic Affairs Division, including branch campuses; Health Science Center Faculty Contracts; School of Medicine Faculty Affairs. Provides advice and assistance to client constituents on faculty employment activity related to recruitment, hiring, contracting, and other faculty employment activity and services in accordance to university policies, regulations, and procedures for Faculty in all academic, research, and clinical components of the university.  Provides consultative direction to academic units on best practices specific to Faculty employment activity and participates in process improvements, training and educational programs related to Faculty employment processes and policies, as appropriate.</t>
  </si>
  <si>
    <t>Faculty Affairs &amp; Svcs Cnslt/D0041/SE/Grade 13</t>
  </si>
  <si>
    <t>D0073</t>
  </si>
  <si>
    <t>Labor/Employee Rltns Analyst</t>
  </si>
  <si>
    <t>5022 - MATERIALS/CONSTRUCTION S2</t>
  </si>
  <si>
    <t>13-1071 - Human Resources Specialists</t>
  </si>
  <si>
    <t xml:space="preserve">Supports the coordination and administration of labor and employee relations activities within a core University division. Independently conducts research and analysis, developing systems for collecting and verifying data and evaluating opportunities for internal process improvement within the labor and employee relations department. Assists with resolving day-to-day concerns and operational issues and provides a wide range of operational and administrative interpretation and consultation to internal and external stakeholders regarding policies, procedures, collective bargaining agreements, and best practices within labor and employee relations. Ensures compliance with various University and division-level policies, procedures, and guidelines, as well as applicable federal and state laws. </t>
  </si>
  <si>
    <t>13-1071</t>
  </si>
  <si>
    <t>52.100099999999998</t>
  </si>
  <si>
    <t>Labor/Employee Rltns Analyst/D0073/SE/Grade 12</t>
  </si>
  <si>
    <t>Within the Division of Human Resources, provides professional guidance, coordination, and support in the effective and consistent application of staff job classification and compensation administration policies and practices.  Administers and maintains various compensation-related data management systems, and coordinates and facilitates implementation of corporate-level compensation programs and initiatives.  Provides advice, training, and support to Human Resources Consultants and the University community, as appropriate, in the application of compensation management principles, guidelines, procedures, and best practices.</t>
  </si>
  <si>
    <t>Compensation Specialist/D1002/SE/Grade 13</t>
  </si>
  <si>
    <t>Oversees and coordinates the administrative aspects of faculty contract processing, including evaluation and generation of new and revised contracts, new faculty orientation, and payroll processing.  Provides advice and guidance to senior faculty and administrative staff on a wide range on faculty hiring and faculty affairs matters, as appropriate to the position.</t>
  </si>
  <si>
    <t>Faculty Services Rep/D1005/SE/Grade 11</t>
  </si>
  <si>
    <t>Under indirect supervision, participates and assists in the analysis and assessment of individual, community, and/or organizational training and development needs; coordinates, designs, and/or delivers a variety of specified training and development programs for a range of individual and/or collective clientele.</t>
  </si>
  <si>
    <t>Training &amp; Devt Specialist/D1010/SE/Grade 11</t>
  </si>
  <si>
    <t>Within the Division of Human Resources, provides advice and guidance to University employees, students, and retirees regarding benefits. Participates in the design and review of individual benefit plans. Coordinates the preparation and implementation of communication and educational programs and materials. Performs complex reconciliations of benefits-related data and external billing. Researches and resolves complex, non-routine problems. Participates in the development of new or revised benefits policy recommendations.</t>
  </si>
  <si>
    <t>Benefits Specialist/D1012/SE/Grade 12</t>
  </si>
  <si>
    <t xml:space="preserve">Within the Division of Human Resources, provides first-line assistance to employees, applicants and the general public regarding a broad range of HR administrative matters. Resolves customer questions and concerns in a timely manner and provides referrals to appropriate campus resources. Maintains, inputs, reviews, and releases confidential information in accordance with established regulations, policies, and procedures. </t>
  </si>
  <si>
    <t>HR Services Rep/D1013/SN/Grade 07</t>
  </si>
  <si>
    <t xml:space="preserve">Within the Division of Human Resources, provides expertise on a broad range of human resource (HR) management concerns. Serves as a first point-of-contact for client departments regarding day-to-day HR-related questions, needs, and problem resolution. Provides advice and connects departments to resources, services, and information. Maintains knowledge of applicable laws, regulations, and University policies, processes and resources. </t>
  </si>
  <si>
    <t>HR Consultant/D1015/SE/Grade 13</t>
  </si>
  <si>
    <t xml:space="preserve">Under limited supervision, coordinates, designs, develops and implements specialized training and development programs, focusing on the adoption of and/or utilizing highly technical and sophisticated platforms aimed at improving individual and/or organizational performance. Conducts needs assessments and collaborates with subject-matter experts, cross-functional project teams, and other University departments to ensure programs meet client needs and project objectives. Designs and develops training and instructional materials, consults on organization-wide initiatives, and recommends technical training resources based on technical advancements. </t>
  </si>
  <si>
    <t>At Least 3 Years Of Experience Directly Related To The Duties And Responsibilities Specified, Which Includes At Least 1 Year Of Experience Conducting Hands-On Technical Training.</t>
  </si>
  <si>
    <t>Technical Training Consultant/D1016/SE/Grade 13</t>
  </si>
  <si>
    <t xml:space="preserve">Within the Division of Human Resources, Client Services, provides responsive and accurate HR transaction and data processing for a broad range of personnel transactions. Provides first-line support and assistance to client departments, employees, and applicants, in the daily application of specified HR processes, policies, procedures, and documentation. Coordinates the resolution and/or referral of specific policy-related procedural problems and inquiries to appropriate party. Provides technical support and process navigation assistance to department representatives. </t>
  </si>
  <si>
    <t>HR Transactions Ctr Rep/D1021/SN/Grade 10</t>
  </si>
  <si>
    <t>D1030</t>
  </si>
  <si>
    <t>Comp Splst,Sr or Comp Splst</t>
  </si>
  <si>
    <t>Provides professional leadership and coordination in the development, implementation, and administration of job classification and compensation programs for staff employees across the University. Researches and evaluates organizational needs and market trends, and develops responsive compensation programs, methods, systems, and approaches. Provides integrated advice, leadership, and support to Human Resources Consultants and client constituencies on a wide range of compensation-related issues. Researches strategic compensation issues, develops proposals and recommendations, and actively participates in strategic compensation planning.</t>
  </si>
  <si>
    <t>Completed degree(s) from an accredited institution that are above the minimum education requirement may be substituted for experience on a year for year basis.    Sr. Compensation Specialist: Bachelor's degree</t>
  </si>
  <si>
    <t>Comp Splst,Sr or Comp Splst/D1030/SE/Grade 13</t>
  </si>
  <si>
    <t>Provides specialized operational and administrative support to a centralized human resources specialty activity, such as employment, compensation, labor relations, benefits, or training and development. Provides day-to-day advice, assistance, and follow-up to client departments, employees, external agencies, and/or members of the general public in the application of specified policies, procedures, and documentation. Coordinates the resolution and/or referral of specific policy-related and procedural problems and inquiries. Develops, expedites, and maintains files, records, and other documents.</t>
  </si>
  <si>
    <t>HR Tech/D1072/SN/Grade 10</t>
  </si>
  <si>
    <t xml:space="preserve">Under the direction of the University's Labor/Employee Relations Officer, provides specialized, professional consultation and training on employee relations, labor relations, performance improvement and employee disciplinary issues to managers, employees, and Human Resources professionals. Investigates potential compliance violations and advises University constituents on opportunities for remediation/prevention of workplace issues that impact morale, productivity and organizational performance. Supports activities related to negotiating, maintaining, and ensuring adherence to the University's collective bargaining agreements. </t>
  </si>
  <si>
    <t>Labor/Employee Relations Splst/D1073/SE/Grade 14</t>
  </si>
  <si>
    <t>Within the Division of Human Resources, provides professional leadership and coordination in the development, implementation, and administration of job classification and compensation programs for staff employees across the University.  Researches and evaluates organizational needs and market trends, and develops responsive compensation programs, methods, systems, and approaches.  Provides integrated advice, leadership, and support to Human Resources Consultants and client constituencies on a wide range of compensation-related issues. Researches strategic compensation issues, develops proposals and recommendations, and actively participates in strategic compensation planning.</t>
  </si>
  <si>
    <t>Compensation Specialist,Sr/D4002/SE/Grade 14</t>
  </si>
  <si>
    <t>Provides and/or oversees provision of faculty-related human resource practice consultation, guidance, and support to constituent departments within the University Health Sciences Center School of Medicine. Provides integrated, strategic guidance and leadership to client constituents on faculty affairs policies, regulations, and processes, to include equal opportunity/affirmative action employment, recruitment and hiring options, contract administration, compensation, promotions and tenure, disciplinary procedures, employee benefits, and training.  Coordinates consultation and response on best practices in specific situations, as appropriate.  Supervises and coordinates the day-to-day activities of lower level consultants and/or technical staff, as appropriate.</t>
  </si>
  <si>
    <t>Sr Faculty Affairs Conslt/SOM/D4007/SE/Grade 14</t>
  </si>
  <si>
    <t>Under limited supervision, conducts training/development needs analyses and assessments on an organizational, community, and/or individual basis, and develops and implements specified training and development programs and initiatives to meet assessed needs.  Provides leadership and guidance to other training and development specialists, instructors, and/or external consultants, as appropriate to specific program objectives.</t>
  </si>
  <si>
    <t>Training &amp; Devt Consultant/D4010/SE/Grade 12</t>
  </si>
  <si>
    <t>Within the Division of Human Resource, coordinates the planning and administration of the University's employee, student, and retiree benefit programs, including life insurance, health care coverage, disability, retirement, student benefits and other related programs. Recommends changes in benefit policies and programs to maintain the institution's objectives and competitive position in the marketplace. Coordinates with existing and/or potential insurance carriers and other benefit vendors.</t>
  </si>
  <si>
    <t>Benefits Specialist,Sr/D4012/SE/Grade 14</t>
  </si>
  <si>
    <t xml:space="preserve">Within the Division of Human Resources, provides advanced expertise on a broad range of human resource (HR) management concerns. Serves in a leadership capacity by partnering directly with department managers and administrators in a shared service capacity to resolve day-to-day, as well as large-scale organizational issues, and/or leading major University-wide HR initiatives, typically associated with areas of compliance. Identifies opportunities to enhance HR management across the department(s) in an effort to support organizational and University goals and objectives. Maintains in-depth knowledge of applicable laws, regulations, and University policies, processes and resources. </t>
  </si>
  <si>
    <t>HR Consultant,Sr/D4015/SE/Grade 14</t>
  </si>
  <si>
    <t>Coordinates daily activities within the Division of Human Resources, Client Services. Ensures responsive and accurate HR transaction and data processing. Leads and provides guidance to staff engaged in the resolution of process-related or procedural HR problems and in the processing of transactions, documents and records for multiple employee classification types. Ensures consistency in the provision of policy-related information and assistance to job applicants, and other associated activities.</t>
  </si>
  <si>
    <t>HR Transactions Ctr Rep,Sr/D4021/SN/Grade 11</t>
  </si>
  <si>
    <t>Provides advanced technical Human Resources support, within a designated area of specialized expertise, on behalf of a centralized University HR function. Provides independent guidance and facilitation to client constituencies, other HR staff, and/or members of the general public in the interpretation and application of core HR operating policies, guidelines, procedures, systems, and documentation. Initiates, leads, and/or coordinates the investigation and resolution of complex process- and/or data-related issues as appropriate to the specified area of expertise. Develops and/or coordinates the development, documentation, and maintenance of operating processes, procedures, and data/records systems as applicable to area of expertise. May provide day-to-day supervision and/or project leadership to lower level technical and/or administrative staff.</t>
  </si>
  <si>
    <t>HR Tech,Sr/D4072/SN/Grade 11</t>
  </si>
  <si>
    <t xml:space="preserve">Serves as a subject matter expert in the field of training and organizational development. Leads, mentors and coaches other trainers on effective and consistent delivery of program content, ensuring fidelity and accountability to predefined standards and desired program outcomes. Participates in program and organizational change efforts, to include organizational diagnoses and problem solving, instructional development projects, and group consultations; assists with the development of strategies aimed at improving educational, individual and organizational performance. </t>
  </si>
  <si>
    <t>Training &amp; Devt Consultant,Sr/D5010/SE/Grade 14</t>
  </si>
  <si>
    <t>Coordinates and administers the integrated human resources activities and programs of a major, centralized operating or service component with a large and diverse staffing structure.  Provides a wide range of operational and administrative advice and service to the department on all employment, compensation, human resources administration, employee relations, and training and development issues.  Acts as the department's primary point of liaison with the University's Human Resources Department.  Monitors and coordinates department compliance with UNM Human Resources policies, Affirmative Action/Equal Employment Opportunity guidelines, and other appropriate human resources-related laws, regulations, and best practices.</t>
  </si>
  <si>
    <t>Dept Human Resources Rep/D5014/SE/Grade 12</t>
  </si>
  <si>
    <t>Coordinates and facilitates the institution's compliance to Title IX of the Civil Rights Act of 1964. Develops and implements educational programs regarding discrimination and sexual harassment prevention, ensuring faculty, staff and students understand their rights and, where applicable, responsibilities under the law. Oversees and coordinates investigations, responses and resolutions to complaints, to include supervision of investigators and selection and training of Deputy Title IX Coordinators. Collaborates with campus entities and University leadership to identify and address systemic problems.</t>
  </si>
  <si>
    <t>Title IX Coordinator/D5017/SE/Grade 15</t>
  </si>
  <si>
    <t xml:space="preserve">Conducts prompt and equitable investigations in response to reports of harassment, discrimination, and civil rights violations, providing alternative and formal resolutions. Evaluates compliance with nondiscrimination and anti-harassment laws, regulations and institutional policies. Participates in outreach and engagement activities to educate and support the campus community. </t>
  </si>
  <si>
    <t>Equal Opportunity Investigator/D5042/SE/Grade 14</t>
  </si>
  <si>
    <t>Plans, oversees, and coordinates the operations and services of the University's Temporary Employment and Recruitment Services.  Plans, recommends, and coordinates implementation of new and enhanced recruitment and temporary employee programs, initiatives, and the development and implementing of performance and operating standards. Plans, develops, and administers a large, diverse pool of temporary staff, oversees and coordinates resolution of all human resources-related issues pertaining to the temporary pool. Supervises a team of recruiters.  The University Temporary Employment and Recruitment manager is responsible for the full utilization of the University's social media recruitment.</t>
  </si>
  <si>
    <t>UNMTemps &amp; Recruitment Srv Mgr/D6012/SE/Grade 14</t>
  </si>
  <si>
    <t>Oversees various day-to-day customer service and support activities of the Human Resources Service Center, to include HR customer services, electronic employee data entry and control, Banner HRPR functional support services, and employee records management. Establishes and maintains customer service standards, operating policies and procedures, and ensures that services are consistent with overall HR objectives, policies, procedures, and best practices. Provides professional level support to various units including Compensation, Labor/Employee Relations, and UNMTemps &amp; Recruitment Services. Supervises a team of customer service and support staff.</t>
  </si>
  <si>
    <t>Supv,HR Service Center/D6023/SE/Grade 12</t>
  </si>
  <si>
    <t>Under limited supervision, develops, plans, coordinates and manages campus safety programs, and safety training programs including the management and implementation of those programs to ensure the safety of the University's physical environment for employees, students and visitors, and to ensure compliance with applicable university policies and local, state, and federal regulations.</t>
  </si>
  <si>
    <t>Mgr,Safety/D7001/SE/Grade 15</t>
  </si>
  <si>
    <t>Oversees leadership for programs including management of daily operations and development of deliverables. Oversees program development, execution, evaluation, technical coordination, and management of internal and/or external staff. Develops and negotiates scope of work and budget activities with funders. Facilitates strategic planning for program and associated projects. Operates as primary liaison with funding agency representatives and/or managers. Establishes and manages integrated training and development strategies for programs. Develops and implements training plans based on scope of work requirements. Coordinates and evaluates curriculum development, and oversees the preparation and delivery of training. Coordinates with other programs and departments and represents department externally as needed.</t>
  </si>
  <si>
    <t>Education &amp; Devt Manager/D7015/SE/Grade 13</t>
  </si>
  <si>
    <t>Provides strategic direction and professional and administrative management to the Office of Equal Opportunity (OEO), in support of the OEO Director. Manages day-to-day activities of the organization, to include supervision of professional and support staff that perform investigations, provide trainings, and monitor the University's compliance to civil rights laws and regulations, including Title VII, Title IX, Americans with Disabilities Act (ADA), and the Clery Act. Participates directly in the development and implementation of the University's affirmative action plan and equal opportunity goals and objectives. Deputizes for the OEO Director, as appropriate.</t>
  </si>
  <si>
    <t>Assoc Dir,Equal Opportunity/D7016/SE/Grade 16</t>
  </si>
  <si>
    <t>11-3121 - Human Resources Managers</t>
  </si>
  <si>
    <t>Under limited supervision, directs and oversees the faculty and academic affairs functions of the School of Medicine.  Administers the Faculty Handbook and School of Medicine policies related to faculty recruitment and hiring, contracting, tenure, promotion, conflict resolution, and compensation.  Researches, develops, and implements SOM faculty and academic affairs policies in consultation with the Dean and the faculty.</t>
  </si>
  <si>
    <t>11-3121</t>
  </si>
  <si>
    <t>52.1001</t>
  </si>
  <si>
    <t>Mgr,Acad Affairs/School of Med/D7021/SE/Grade 15</t>
  </si>
  <si>
    <t>Directs and oversees faculty recruitment and contracting functions for the Health Sciences Center (HSC), including regular faculty, Temporary Part-Time (TPT) faculty, VA hires, LAT's, volunteer faculty, and post docs. Provides administrative direction and oversight of faculty affairs for the College of Nursing and College of Pharmacy.  Ensures that Health Science Center faculty letters of offers and contracts follow HSC, University, Federal, State and local policies and guidelines. Develops and implements faculty human resource procedures for the Health Sciences Center, ensuring compliance with Federal, State, University, and other relevant regulations, guidelines, and standards. Directs and administers HSC Faculty Incentive Based Compensation Initiative (FIBCI) programs and provides orientation and information to faculty members with respect to available University benefits. Directs and coordinates HSC faculty employment data center (EDC) operations. Reports to the HSC Vice President for Academic Affairs.</t>
  </si>
  <si>
    <t>HSC Faculty Contracts Director/D7030/SE/Grade 16</t>
  </si>
  <si>
    <t>Compliance Programs Manager</t>
  </si>
  <si>
    <t xml:space="preserve">Reporting to the Office of Compliance, Ethics, &amp; Equal Opportunity, develops and delivers trainings and curriculum, and provides advice and consultation to the University community on complex topics and regulations. Conducts comprehensive investigations of complex and/or multiple claims, prepares narrative reports, and implements and monitors programs to ensure compliance with federal and state regulations, as well as University policies and procedures. </t>
  </si>
  <si>
    <t>Compliance Programs Manager/D7043/SE/Grade 14</t>
  </si>
  <si>
    <t>11-3111 - Compensation and Benefits Managers</t>
  </si>
  <si>
    <t>Within the Division of Human Resources, manages and oversees all strategic compensation functions related to the University's staff employees, ensuring that all services and programs support the University's mission, values, and objectives, and that they remain compliant with all relevant laws, regulations, and quality standards. Establishes and promotes effective compensation policies and processes for all University staff. Oversees the introduction or modification of staff compensation initiatives that are responsive to both immediate client needs and the long-term best interests of the institution.</t>
  </si>
  <si>
    <t>11-3111</t>
  </si>
  <si>
    <t>Mgr,HR Compensation/D7045/SE/Grade 16</t>
  </si>
  <si>
    <t>13-1141 - Compensation, Benefits, and Job Analysis Specialists</t>
  </si>
  <si>
    <t>Within the Division of Human Resources, manages, administers, and provides day-to-day oversight of a team of professional and support staff engaged in one or more core areas within the Division of Human Resources. Oversees operational and strategic initiatives related to areas of oversight, ensuring that services and programs support the University's mission, values, and objectives. Ensures compliance with relevant laws, regulations, and quality standards. Oversees various projects and initiatives related to process improvement, quality control of related ERP systems, records managements, and customer service. Provides consultative direction on best HR practices, researches and resolves complex issues, and ensures timely response to constituent needs. Participates in strategic decision making as a member of the department's management team.</t>
  </si>
  <si>
    <t>13-1141</t>
  </si>
  <si>
    <t>Mgr,Human Resources/D7046/SE/Grade 16</t>
  </si>
  <si>
    <t>D7047</t>
  </si>
  <si>
    <t>Dir,Faculty Relations/HSC</t>
  </si>
  <si>
    <t>Reporting to the Vice Chancellor for HSC Academic Affairs (VCAA), oversees the provision of administrative services, including Human Resources (HR) services, associated with faculty personnel and faculty executives within the Health Sciences Center (HSC) Office of Academic Affairs. Participates in training and education to facilitate adherence to the University Faculty Handbook policies, procedures, and guidelines, as well as participates in, in collaboration with HSC administrators, the development and revisions of these standards. Supports the HSC Office of Academic Affairs in process improvements and automation to enhance transparency and accuracy of faculty employment information. Participates in the annual faculty salary review process to produce employment contracts for faculty within the HSC in collaboration with the HSC Faculty Contracts Office.</t>
  </si>
  <si>
    <t>Dir,Faculty Relations/HSC/D7047/SE/Grade 16</t>
  </si>
  <si>
    <t>D7048</t>
  </si>
  <si>
    <t>Dir,Faculty Relations/Main</t>
  </si>
  <si>
    <t xml:space="preserve">Reporting to the Senior Vice Provost (SVP), oversees the provision of administrative services, including Human Resources (HR) services, associated with faculty personnel and faculty executives within UNM Academic Affairs, Office for Academic Personnel. Participates in training and education to facilitate adherence to the United Academics-UNM (UA-UNM) collective bargaining agreement, and the University Faculty Handbook policies, procedures, and guidelines. In collaboration with Academic Affairs leadership, participates in the development and revisions of these standards. Leads the Office for Academic Personnel in process improvements and automation to enhance transparency and accuracy of faculty employment information. Participates in the annual faculty salary review process to produce employment contracts for faculty. </t>
  </si>
  <si>
    <t>Dir,Faculty Relations/Main/D7048/SE/Grade 16</t>
  </si>
  <si>
    <t>11-3131 - Training and Development Managers</t>
  </si>
  <si>
    <t>Oversees the University's Employee and Organizational Development (EOD) program. Manages a team of professional, technical, and administrative support staff engaged in the development and implementation of training programs and enterprise-wide organizational change programs. Participates in strategic decision-making as it relates to the unit as a member of the department's management team.</t>
  </si>
  <si>
    <t>11-3131</t>
  </si>
  <si>
    <t>11-3120 - Human Resources</t>
  </si>
  <si>
    <t xml:space="preserve">Manages the operations of the University's Human Resources Transaction Center within the Division of Human Resources, Client Services. Responsible for effective data processing, quality control, transactional auditing, and maintenance of a broad range of personnel transactions for multiple employment classification types. Evaluates, develops and implements process improvements to ensure high standards of customer service to University constituents. Supervises teams of support personnel responsible for processing employment transactions. Serves as a member of the HR Client Services management team and supports the overall achievement of organizational goals and objectives, under the direction of the Executive Director for HR Client Services. </t>
  </si>
  <si>
    <t>11-3120</t>
  </si>
  <si>
    <t>Mgr,HR Transaction Center/D7054/SE/Grade 14</t>
  </si>
  <si>
    <t>Directs and oversees affirmative action and equal opportunity activities for the university, in conjunction with data and advocacy partners. Develops, implements, and monitors programs promoting and ensuring compliance with affirmative action and equal opportunity goals and objectives for academic and non-academic staff.  Ensures the university's compliance with all local, state, and federal civil rights laws and regulations including Title IX and the Clery Act.  Maintains liaison relationships with protected class interest groups on and off campus. Provides advice and counsel in areas of expertise and serves as the university's representative and liaison to the community in this area.</t>
  </si>
  <si>
    <t>Dir,Ofc of Equal Opportunity/D8001/SC/Grade 17</t>
  </si>
  <si>
    <t>Within the Division of Human Resources, directs and coordinates the planning, implementation, and administration of the University's various benefits programs to include employees, retirees, and student insurance procurement and compliance, employee services, and strategic initiatives, ensuring cost-effectiveness, market-competitiveness, and consistency with the University's overall mission, goals, and objectives.  Manages a diverse team of professional, technical, and support staff.</t>
  </si>
  <si>
    <t>Dir,University Benefits/D8012/SC/Grade 17</t>
  </si>
  <si>
    <t>Directs and coordinates the University's overall employee and labor relations activities, programs, and services.  Provides professional direction, leadership, and education to Human Resources management, HR generalists, constituent faculty and staff administration, and the general University community on a broad range of complex employee and labor relations issues.  Serves as the University's principal liaison and negotiator with labor unions.  Develops strategic employee relations programs and initiatives, and prepares studies and recommendations pertaining to institutional employment and labor relations policy matters.  Manages technical support staff.</t>
  </si>
  <si>
    <t>Labor/Employee Relations Ofcr/D8013/SE/Grade 16</t>
  </si>
  <si>
    <t>Manages the day-to-day operations of the university's alternative dispute resolution service.  Facilitates the formal and/or informal resolution of all issues related to staff conflict within the workplace.  Develops and delivers educational and training programs for university personnel on alternative dispute resolution and team building techniques, conflict prevention, and supervisory and communication skills.  Develops, markets and evaluates alternative dispute resolution services, and coordinates with other university units.  Administers the peer hearing process.</t>
  </si>
  <si>
    <t>At Least 4 Years Of Experience Directly Related To The Duties And Responsibilities Specified. 
Certification/Licensure
Must Have Basic Mediation Certificate.</t>
  </si>
  <si>
    <t>Oversees strategic direction of multiple units within the University's Human Resources (HR) Division. Provides strategic and operational leadership to university constituents in human resources planning, policy, problem resolution, and systems development. Plans and implements strategic initiatives ensuring maximum efficiency, cost-effectiveness, compliance with all applicable laws, regulations and policies, and consistent application. Ensures that HR programs and initiatives are integrated and effective in supporting the University's overall mission, and goals and objectives of the HR Division. Serves as a senior member of the HR leadership team and may serve on multiple University planning and policy-making committees. Represents and/or acts on behalf of the Vice President for Human Resources, as needed and when appropriate.</t>
  </si>
  <si>
    <t>Exec Dir,Human Resources/D8018/SC/Grade 17</t>
  </si>
  <si>
    <t>D9001</t>
  </si>
  <si>
    <t>2043 - INFORMATION TECHNOLOGY P3</t>
  </si>
  <si>
    <t>Under indirect supervision, performs detailed evaluation and internal control and audit reviews of computer information systems.  Develops and maintains audit software.  Consults with administrators, faculty, and staff on computer information systems operational issues.</t>
  </si>
  <si>
    <t>At Least 3 Years Of Experience Directly Related To The Duties And Responsibilities Specified.
Certification/Licensure
Cert Information Systems Auditor (Cisa), Or Cert Internal Auditor (Cia), Or Cert Public Account (Cpa).</t>
  </si>
  <si>
    <t>Information Systems Auditor/E0001/SE/Grade 15</t>
  </si>
  <si>
    <t>15-1199 - Computer Occupations, All Other</t>
  </si>
  <si>
    <t>Under general direction, provides integrated research, planning, and technical leadership in the development and implementation of complex large scope information technology initiatives for non-enterprise activities. Identifies key strategic opportunities, and interfaces with leadership and other professionals in the representation, development and implementation of such initiatives. Establishes the functions required for the successful development and implementation of tools required by users/customers. Maintains a broad knowledge of state-of-the-art technology, software, and/or systems relative to high performance computing.</t>
  </si>
  <si>
    <t>15-1199</t>
  </si>
  <si>
    <t>IT Svcs Splst/E0038/SE/Grade 15</t>
  </si>
  <si>
    <t>3013 - IT TECH S3</t>
  </si>
  <si>
    <t>15-1134 - Web Developers</t>
  </si>
  <si>
    <t>Develops and maintains web sites for a department, college, or program.  Creates content, adapts existing content to a Web-friendly format, creates and maintains the logical structure of the content.  Works with a variety of departments, colleges and others as appropriate.</t>
  </si>
  <si>
    <t>15-1134</t>
  </si>
  <si>
    <t>11.0201</t>
  </si>
  <si>
    <t>Web Designer/E1006/SN/Grade 11</t>
  </si>
  <si>
    <t>2042 - INFORMATION TECHNOLOGY P2</t>
  </si>
  <si>
    <t>15-1111 - Computer and Information Research Scientists</t>
  </si>
  <si>
    <t>Provides entry-level systems programming and systems management support in high-performance research computing environment.  Responsibilities include working as member of systems team on the administration, integration and maintenance of parallel high performance computing systems, clusters, as well as other systems and peripherals, including advanced filesystems, enterprise storage systems, visualization environments, and networks.  Participates in system integration, deployment, and administration projects, system performance analyses, problem resolution, and system security initiatives.  Works with senior staff on the development of system management tools and architectural assessments for production systems.  Works with senior staff to provide technical assistance and consultation for faculty, researchers, students, and technical staff on the use of the high-performance computing platforms. Works closely with other staff and departmental entities to provide a comprehensive support infrastructure for academic, commercial, and government users, from a broad range of research disciplines.</t>
  </si>
  <si>
    <t>15-1111</t>
  </si>
  <si>
    <t>HPC Systems Splst 1/E1017/SE/Grade 13</t>
  </si>
  <si>
    <t>49-2011 - Computer, Automated Teller, and Office Machine Repairers</t>
  </si>
  <si>
    <t>Under direct supervision, installs, maintains, tests, and repairs systems and networks.  Utilizes basic technical knowledge to support IT initiatives and provide first-level technical information systems support to the university community.  Resolves routine technical problems.  May train student employees.</t>
  </si>
  <si>
    <t>49-2011</t>
  </si>
  <si>
    <t>47.0102</t>
  </si>
  <si>
    <t>IT Support Tech 1/E1047/SN/Grade 09</t>
  </si>
  <si>
    <t>2041 - INFORMATION TECHNOLOGY P1</t>
  </si>
  <si>
    <t>15-1150 - Computer Support Specialists</t>
  </si>
  <si>
    <t>Under direct supervision, provides basic professional level support in routine to moderately complex areas such as systems analysis to implement and support departments and/or the university community with technical solutions as they relate to the academic, research or administrative operations of the department.  Resolves routine to moderately complex problems.  Serves as technical resource to users/departments in deriving needs assessments, proposals, implementing requests, and solutions.  May supervise or provide functional direction to support staff and/or student employees.</t>
  </si>
  <si>
    <t>At Least 6 Months Of Progressively Responsible Experience Directly Related To The Duties And Responsibilities Specified.</t>
  </si>
  <si>
    <t>15-1150</t>
  </si>
  <si>
    <t>Technical Analyst 1/E1048/SE/Grade 12</t>
  </si>
  <si>
    <t>Under direct supervision, provides basic professional level support in routine to moderately complex areas such as coordination and oversight of project plans for small, well-defined projects including implementation schedules and coordinating resource estimates for department projects.  Serves as practice and process resource to client departments in the implementation of complex projects.  May supervise or provide functional direction to support staff and/or student employees.</t>
  </si>
  <si>
    <t>IT Project Mgr 1/E1049/SE/Grade 12</t>
  </si>
  <si>
    <t>15-1142 - Network and Computer Systems Administrators</t>
  </si>
  <si>
    <t>Under direct supervision, provides basic  professional level support in routine to moderately complex areas such as system and/or network, hardware and software tools, including installation, configuration, maintenance, and support of these systems and/or networks. Requires fundamental knowledge of systems, security or network analysis. Researches and may provide input regarding small to medium scale IT purchases or solutions. Serves as technical or functional resource to users/departments in the planning and implementations of small-scale applications, systems or networks projects. May supervise or provide functional direction to support staff and/or student employees.</t>
  </si>
  <si>
    <t>15-1142</t>
  </si>
  <si>
    <t>Systems/Network Analyst 1/E1050/SE/Grade 12</t>
  </si>
  <si>
    <t>15-1131 - Computer Programmers</t>
  </si>
  <si>
    <t>Under direct supervision, provides basic professional level support in areas of advanced complexity such as systems analysis to evaluate business objectives, facilitate definition of user requirements, and implement and maintain custom and commercial software applications and system integrations. Gathers information, defines work requirements, and contributes to the development of program specifications. Under the immediate direction of senior technical resources analyzes applications, applies upgrades, and develops and maintains documentation.  Writes, tests, and troubleshoots code of routine to moderate complexity for review by senior level technical staff. Serves as technical resource on maintaining established applications, and assist with programming on implementations and operational support. May supervise or provide functional direction to support staff and/or student employees.</t>
  </si>
  <si>
    <t>15-1131</t>
  </si>
  <si>
    <t>Programmer Analyst 1/E1051/SE/Grade 12</t>
  </si>
  <si>
    <t>Provides intermediate level systems programming and management functions for large scale, high performance computing systems at the Albuquerque High Provides intermediate-level systems programming and systems management functions in high-performance research computing environment.  Responsibilities include working as member of systems team on the administration, integration and maintenance of parallel high performance computing systems, clusters, as well as other systems and peripherals, including advanced filesystems, enterprise storage systems, visualization environments, and networks.  Works with other high-performance computing and systems administration staff and with technical team leaders to accomplish complex system integration, deployment, and administration projects, system performance analyses, problem resolution, and system security initiatives.  Works with senior staff on the development of system management strategies, architectural assessments, system tools, and software for the administration of production systems.  Provides technical assistance and consultation for faculty, researchers, students, and technical staff on the use of the high-performance computing platforms. Works closely with other staff and departmental entities to provide a comprehensive support infrastructure for academic, commercial, and government users, from a broad range of research disciplines.</t>
  </si>
  <si>
    <t>HPC Systems Splst 2/E2017/SE/Grade 14</t>
  </si>
  <si>
    <t>Under indirect supervision, installs, maintains, tests, and repairs systems and networks.  Utilizes intermediate technical knowledge to implement and support IT initiatives.  Provides technical support and resolves problems of a moderately complex nature.  May assists users/departments in implementing requests or proposals and in determining information systems needs assessments.  May supervise or provide functional direction to staff or student employees.</t>
  </si>
  <si>
    <t>IT Support Tech 2/E2047/SN/Grade 10</t>
  </si>
  <si>
    <t>Under indirect supervision, provides intermediate professional level support in areas of advanced complexity such as systems analysis to implement and support departments and/or the university community with technical solutions as they relate to the academic, research or administrative operations of the department.  Resolves problems of moderate to advanced complexity.  Provides technical guidance to users/departments in deriving needs assessments, proposals, implementing requests,  and solutions.  May supervise or provide functional direction to assigned staff and/or student employees.</t>
  </si>
  <si>
    <t>At Least 1 Year Of Progressively Responsible Experience Directly Related To The Duties And Responsibilities Specified.</t>
  </si>
  <si>
    <t>Technical Analyst 2/E2048/SE/Grade 13</t>
  </si>
  <si>
    <t>IT Project Mgr 2/E2049/SE/Grade 13</t>
  </si>
  <si>
    <t>15-1121 - Computer Systems Analysts</t>
  </si>
  <si>
    <t>Under indirect supervision,  provides  intermediate  professional level support in areas of moderately advanced complexity such as system and/or network, hardware and software tools, including installation, configuration, maintenance, and support of these systems and/or networks. Requires intermediate knowledge of systems, security or network analysis.  Researches and may recommend medium to small-scale IT purchases or solutions. Provides technical or functional guidance to users/departments in the planning and implementations of medium-scale applications, systems or networks projects. May supervise or provide functional direction to assigned staff and/or student employees.</t>
  </si>
  <si>
    <t>15-1121</t>
  </si>
  <si>
    <t>Systems/Network Analyst 2/E2050/SE/Grade 13</t>
  </si>
  <si>
    <t>Under indirect supervision, provides intermediate professional level support in areas of advanced complexity such as system analysis and design techniques to analyze and evaluate business objectives, facilitate definition of user requirements, and implement and maintain custom and commercial applications and system integrations.  Gathers information, defines work requirements, and develops complete program specifications. Under the general direction of senior technical resources analyzes applications, applies upgrades, and develops and maintains documentation.  Writes, tests, and troubleshoots code of moderately advanced complexity for review by senior level technical staff.  Provides technical guidance on implementing and maintaining applications. May supervise or provide functional direction to assigned staff and/or student employees.</t>
  </si>
  <si>
    <t>Programmer Analyst 2/E2051/SE/Grade 13</t>
  </si>
  <si>
    <t>Provides senior-level systems programming and systems management functions for large-scale, high performance computing systems. Responsibilities include the administration, integration and maintenance of parallel high performance computing systems as well as integrating other systems and peripherals, including advanced filesystems, enterprise storage systems, visualization environments, and networks.  Independently accomplishes complex systems integration, deployment, and administration projects, advanced system performance analyses, problem resolution, and system security initiatives. Develops system management strategies, architectural assessments, and system tools and other software for the administration of production systems.  Maintains current knowledge of state-of-the-art supercomputing architectures in order to provide guidance and consultation on future system procurements. Provides technical oversight and consultation for faculty and student researchers and technical staff users on the use of the high-performance computing platforms. Works closely with other staff and departmental entities to provide a comprehensive support infrastructure for a wide range of academic, commercial, and government users.</t>
  </si>
  <si>
    <t>HPC Systems Splst 3/E3017/SE/Grade 15</t>
  </si>
  <si>
    <t>Under limited supervision, installs, maintains, tests, and repairs systems and networks.  Utilizes advanced technical knowledge to plan and lead the implementation of technical solutions. Provides technical leadership and support, and resolves problems of a comprehensive and complex nature. Assists users/departments in formulating requests or proposals and in determining information system needs assessments. Provides leadership and guidance to, and may supervise, other staff and students.</t>
  </si>
  <si>
    <t>IT Support Tech 3/E3047/SN/Grade 11</t>
  </si>
  <si>
    <t>Under limited supervision, provides specialized professional level support in areas of advanced complexity such as systems analysis to implement and support departments and/or the university community with technical solutions as they relate to the academic, research or administrative operations of the department.  Resolves problems of advanced complexity, comprehensive nature.  Provides technical leadership to users/departments in deriving needs assessments, proposals, implementing requests, and solutions.  May supervise or provide functional direction to assigned staff and/or student employees.</t>
  </si>
  <si>
    <t>At Least 2 Years Of Progressively Responsible Experience Directly Related To The Duties And Responsibilities Specified.</t>
  </si>
  <si>
    <t>Technical Analyst 3/E3048/SE/Grade 14</t>
  </si>
  <si>
    <t>Under limited supervision, provides specialized, professional level support in areas of advanced complexity such as project scope and feasibility of potential projects and plan development.  Manages and oversees the integrated project plans for large, medium, and/or small scale-projects including implementation schedules and resource estimates for significant university projects.  Assesses risk and cost estimates for major, long-term projects.  Provides process leadership to client departments in the implementation of complex projects.  May supervise or provide functional direction to assigned staff and/or student employees.</t>
  </si>
  <si>
    <t>IT Project Mgr 3/E3049/SE/Grade 14</t>
  </si>
  <si>
    <t>Under indirect supervision, provides  specialized, professional level support in areas of advanced complexity such as system and/or network, hardware and software tools, including installation, configuration, maintenance and support of these systems and/or networks.  Requires advanced knowledge of systems, security, or network analysis.  Makes recommendations for large, medium, and small-scale IT purchases or solutions. Provides technical and functional leadership to users/departments in the planning and implementations of large or complicated applications, systems or networks projects.  May supervise or provide functional direction to assigned staff and/or student employees.</t>
  </si>
  <si>
    <t>Systems/Network Analyst 3/E3050/SE/Grade 14</t>
  </si>
  <si>
    <t>Under limited supervision, provides specialized, professional level support in areas of advanced complexity such as system analysis and design techniques to produce innovative solutions addressing complex business objectives.  Gathers information, defines work requirements and plans and implements projects.  Writes, tests, and troubleshoots code of advanced complexity and reviews code written by lower level staff.  Serves as the primary technical resource for implementing and maintaining applications.  Provides technical leadership on implementation and operational support activities.  May supervise or provide functional direction to assigned staff and/or student employees.</t>
  </si>
  <si>
    <t>Programmer Analyst 3/E3051/SE/Grade 14</t>
  </si>
  <si>
    <t>Develops and maintains integrated web sites of unusual complexity, broad scope, and key importance to a major division or principal operating component of the University.  Plans functionality and usability standards, formulates design strategies, and participates in the strategic planning of web site goals and objectives.  Creates or coordinates the creation of written and graphic content, and logic structure of the sites, in collaboration with a variety of internal and external constituencies at all levels of the organization.  Guides, trains, and coordinates the activities of lower level web designers and/or technical staff.</t>
  </si>
  <si>
    <t>Web Designer,Sr/E4006/SN/Grade 12</t>
  </si>
  <si>
    <t>Under general supervision, provides administrative and technical management of all facets of a principal university web site, consisting of a comprehensive range of associated web pages. Develops and implements overall policies and procedures for web site structure, format, and usage, and promotes participation in and use of web activities.  Leads and supervises the activities of specialist web development staff and other support staff, as appropriate.</t>
  </si>
  <si>
    <t>Web Site Administrator/E6010/SE/Grade 14</t>
  </si>
  <si>
    <t>Under general direction, oversees the administration of a core information technology (IT) services department under the Chief Information Officer (CIO). Responsible for the implementation and oversight of core institutional technology and services. Provides human resource administration and budget input and management. Implements and facilitates the strategic direction of institutional policy for information systems in core IT services units, and serves as a tactical member of the core IT management team. Positions in this classification are reserved for units reporting to the CIO.</t>
  </si>
  <si>
    <t>Assoc Dir,Core IT Svcs/E7022/SC/Grade 17</t>
  </si>
  <si>
    <t>Oversees and provides operational and technical leadership in the development, implementation, and proactive management of all facets of the computer and information security effort for the University of New Mexico.  As Information Security Officer, establishes the institution's overall policies and strategic plans for information security, and guides, leads, and coordinates the integration of information security strategies, programs, and initiatives across all campus locations.  Reports directly to the Chief Information Officer of the University, and directly participates in overall IT governance decision making for the entire institution.</t>
  </si>
  <si>
    <t>Info Security Ofcr/E7045/SC/Grade 17</t>
  </si>
  <si>
    <t>Under limited supervision, coordinates the administration of information technology (IT) services for one or more designated areas of the University. The position is the technology manager for the designated area(s) and is responsible for fulfilling area-specific requirements and priorities while working with campus-wide IT resources to ensure effective and efficient solutions. As such the position advocates the area's strategic initiatives and differentiated needs within the UNM information technology service framework while ensuring appropriate use of institutional resources. The IT Officer will manage area-specific technology resources and actively participate with technology governance committees and matrixed IT support aligned with their area(s). Facilitates area alignment with institutional strategic initiatives and IT policy. Provides human resources management, budget input, and serves as a tactical member of the IT management team. Positions in this classification are reserved for units reporting to the CIO.</t>
  </si>
  <si>
    <t>At Least 5 Years Of Progressively Responsible Work Experience Directly Related To The Duties And Responsibilities Specified.</t>
  </si>
  <si>
    <t>IT Officer/E7047/SE/Grade 16</t>
  </si>
  <si>
    <t>12 Months</t>
  </si>
  <si>
    <t>Under general direction, oversees the administration of an information technology (IT) services department under a college or division. Responsible for the implementation and oversight of information technology and services. Provides human resource administration and budget input and management. Implements and facilitates the strategic direction of institutional policy for information systems in IT services units, and serves as a tactical member of the IT management team.</t>
  </si>
  <si>
    <t>Assoc Dir,IT Svcs/E7109/SC/Grade 16</t>
  </si>
  <si>
    <t>Under limited supervision, provides day to day management of all aspects of information systems, technology, operational planning and direction, system security and database integrity for a full-service, integrated information services function of a major core information technology (IT) services operating unit of the university. Provides human resources management and budget input, and serves as a member of the core IT management team. Positions in this classification are reserved for units reporting to the Chief Information Officer (CIO).</t>
  </si>
  <si>
    <t>Mgr,Core IT Svcs/E7122/SE/Grade 16</t>
  </si>
  <si>
    <t>Under limited supervision, provides day to day management of all aspects of information systems, technology, operational planning and direction, system security and database integrity for a full-service, integrated information services function of a major information technology (IT) services operating unit of the university. Provides human resources management and budget input, and serves as a member of the IT management team.</t>
  </si>
  <si>
    <t>Mgr,IT Svcs/E7129/SE/Grade 15</t>
  </si>
  <si>
    <t>In support of the Chief Information Officer (CIO), provides leadership and guidance in critical areas of technology administration at the university, including budgeting, resource development and allocation, policy formation, technology evaluation, and service development, delivery, and deployment.  Provide assistance to the CIO in managing business operations to improve cost effectiveness, service quality, and IT operational effectiveness.  
Provides leadership, direction, and support at the institution, state, and/or national level with broad-reaching institutional and/or statewide impact. Analyzes technology trends and advancement in areas of specialization, and plans for the long-term direction of the IT organization.  Acts on behalf of the CIO as assigned by the CIO or in the absence of the CIO as the principal IT officer on executive decisions and executive level committees.</t>
  </si>
  <si>
    <t>Deputy CIO/E8002/SC/Grade 19</t>
  </si>
  <si>
    <t>Provides leadership, direction and administration of various core information technology (IT) services units under the Chief Information Officer (CIO). Develops, recommends and implements  core institutional technology and services directions, policies and strategies with institution-wide impact. Represents the CIO across and outside the university. Performs human resource administration, management of professional staff and of department budgets; and serves as a strategic member of the CIO's management team. Positions in this classification are reserved for units reporting to the CIO.</t>
  </si>
  <si>
    <t>Dir,Core IT Svcs/E8022/SC/Grade 18</t>
  </si>
  <si>
    <t>Provides leadership, direction and administration of various information technology (IT) services units under a major college or division. Develops, recommends and implements  college/division technology and services directions, policies and strategies. Represents senior leadership across and outside the university. Performs human resource administration, management of professional staff and of department budgets; and serves as a strategic member of the management team.</t>
  </si>
  <si>
    <t>Dir,IT Svcs/E8109/SC/Grade 17</t>
  </si>
  <si>
    <t>E8110</t>
  </si>
  <si>
    <t>Dir,Online Strategies &amp; AT</t>
  </si>
  <si>
    <t>Provides leadership, direction and administrative oversight over the integrated operations and shared strategic objectives of UNM Online and IT Academic Technologies. Serves as a strategic advisor to the Office of the Provost and the Chief Information Officer for Information Technologies in support of the academic mission of the University. Develops, recommends and implements services, policies, and strategies with an institution-wide impact, to include seeking new opportunities to effectively expand online offerings and academic technical solutions that enhance the University's learning environments.</t>
  </si>
  <si>
    <t>Dir,Online Strategies &amp; AT/E8110/SC/Grade 18</t>
  </si>
  <si>
    <t>E9002</t>
  </si>
  <si>
    <t>Chief Information Officer</t>
  </si>
  <si>
    <t>Provides leadership, integrative management, and direction for the University's shared information systems, to include institution-wide strategic planning, budgeting for information technologies, and coordination and integration of all University IT matters.  Recommends IT policy at the highest level.  Serves as the University's senior spokesperson on issues related to administrative, student support, clinical, and academic information systems, and serves as a member of the Presidents executive cabinet.</t>
  </si>
  <si>
    <t>Chief Information Officer/E9002/SC/Grade 99</t>
  </si>
  <si>
    <t>E9003</t>
  </si>
  <si>
    <t>Chief Information Officer/HSC</t>
  </si>
  <si>
    <t xml:space="preserve">Leads the development of information technology (IT) programs and services for the University health system, including UNM Health Sciences Center (HSC), UNM Hospital, UNM Medical Group, and Sandoval Regional Medical Center. Leads the organization in planning and implementing enterprise information systems to support centralized and satellite clinical and business operations. Provides leadership and direction on HSC's information systems, to include IT strategic planning, budgeting, coordination and integration of all HSC IT matters. Oversees and provides recommendation to IT policy for HSC and its components. </t>
  </si>
  <si>
    <t>Chief Information Officer/HSC/E9003/SC/Grade 99</t>
  </si>
  <si>
    <t>2032 - MATERIALS/CONSTRUCTION P2</t>
  </si>
  <si>
    <t>17-1010 - Architects, Except Naval</t>
  </si>
  <si>
    <t>Under the direction of the University Architect and Director of UNM Planning, Design, and Construction, analyzes, develops and coordinates the University's campus master plans and facility planning efforts to improve and maximize the efficient use of campus spaces. Serves to create a physical environment that advances the institution's academic, research, and community service missions. Coordinates efforts across multiple internal and external constituencies and oversees a team of technical and professional personnel.</t>
  </si>
  <si>
    <t>17-1010</t>
  </si>
  <si>
    <t>6011 - TRADES/CRAFTS S1</t>
  </si>
  <si>
    <t>60 - Skilled crafts</t>
  </si>
  <si>
    <t>49-9071 - Maintenance and Repair Workers, General</t>
  </si>
  <si>
    <t>C1 - CWA - Maintenance &amp; Operations</t>
  </si>
  <si>
    <t>Assists in the daily activities of a mechanical repair, design and/or fabrication shop.  Monitors the work of student employees, provides technical support for teaching lab facilities, and ensures safety procedures are adhered to.</t>
  </si>
  <si>
    <t>49-9071</t>
  </si>
  <si>
    <t>46.0401</t>
  </si>
  <si>
    <t>Shop Tech/F0006/SW/Grade 07</t>
  </si>
  <si>
    <t>2013 - RESEARCH/SCIENCE/ENG P3</t>
  </si>
  <si>
    <t>17-2199 - Engineers, All Other</t>
  </si>
  <si>
    <t>Under limited supervision, provides a full range of advanced professional engineering services within a broadly defined engineering discipline such as mechanical, electrical, structural/civil utilities, and/or environmental engineering, in support of campus-wide physical plant construction/repair and facilities planning programs.  Performs and/or oversees integrated engineering  planning, design, and development, and provides strategic professional leadership, guidance, technical coordination, and review to engineering consultants and support staff on a project basis, as appropriate to the discipline.</t>
  </si>
  <si>
    <t>17-2199</t>
  </si>
  <si>
    <t>14.0101</t>
  </si>
  <si>
    <t>University Facilities Engineer/F0010/SE/Grade 15</t>
  </si>
  <si>
    <t>2011 - RESEARCH/SCIENCE/ENG P1</t>
  </si>
  <si>
    <t>Under general supervision, assists with interiors-related construction and renewal projects for the University. Performs day-to-day project activities in support of University and contract construction management. Collaborates with clients to ensure desired design specifications are met. Utilizes computer-aided design (CAD) software to draft and design interiors projects, ensuring proper interpretation, implementation, and/or modification of plans and specifications.</t>
  </si>
  <si>
    <t>Interiors Design Associate/F0012/SN/Grade 10</t>
  </si>
  <si>
    <t>Under direct supervision, performs routine engineering research tasks requiring application of standard techniques, procedures, and criteria to perform specific and limited portions of a broader assignment.</t>
  </si>
  <si>
    <t>Research Engineer 1/F1002/SE/Grade 13</t>
  </si>
  <si>
    <t>2012 - RESEARCH/SCIENCE/ENG P2</t>
  </si>
  <si>
    <t>Independently employs a broad knowledge of principles, practices, and procedures in a particular field of specialization to plan, design, and conduct research and present findings.  Carries out novel or complex assignments requiring the development of new or improved techniques and procedures.  May act in a liaison capacity with various departments, divisions, and organizations.</t>
  </si>
  <si>
    <t>Sr Research Engineer 1/F1003/SE/Grade 14</t>
  </si>
  <si>
    <t>Coordinates, analyzes, and assists with the development of an integrated planning model for each academic, auxiliary and support function consistent with the campus master plan. Facilitates project program development.  Produces documents representative of planning scope.</t>
  </si>
  <si>
    <t>Under general supervision, independently evaluates, selects, and applies standard engineering research techniques, procedures, and criteria to make minor adaptations and modifications to research assignments.  Performs research which involves conventional types of plans, investigations, surveys, structures, or equipment with relatively few complex functions.</t>
  </si>
  <si>
    <t>Research Engineer 2/F2002/SE/Grade 14</t>
  </si>
  <si>
    <t>25-3000 - Other Teachers and Instructors</t>
  </si>
  <si>
    <t>Oversees and coordinates the day-to-day operations of a complex of engineering laboratories and/or cleanrooms, to include oversight and leadership of lower level technical staff. Provides expert guidance, technical oversight and support to faculty and staff engaged in engineering research, design, and implementation, and oversees the design, development, and construction of related equipment or technologies. Provides formal practicum and/or classroom curriculum to undergraduate students in direct support of academic programs, as appropriate to departmental requirements.</t>
  </si>
  <si>
    <t>25-3000</t>
  </si>
  <si>
    <t>Sr Engineering Lab Coordinator/F3001/SE/Grade 12</t>
  </si>
  <si>
    <t>Under general supervision, plans and conducts engineering research requiring judgment in the independent evaluation, selection, and substantial adaptation and modification of standard techniques, procedures, and criteria.  Devises new approaches to problems encountered.</t>
  </si>
  <si>
    <t>Research Engineer 3/F3002/SE/Grade 15</t>
  </si>
  <si>
    <t xml:space="preserve">Undertakes a professional internship designed to provide on-the-job training and experience to recent college graduates within an applied engineering or other advanced technical field. Engages in various work assignments, projects and activities of varying technical complexity, structured to enable the intern to gain the necessary knowledge, skills and abilities needed to perform at a professional, technical level, typically identified with a targeted exempt position within the field of information technology, engineering, or other applied science. Receives training and mentorship in planning and carrying out activities and assignments. This is a fixed-term position, typically up to 24 months.  </t>
  </si>
  <si>
    <t>Professional Intern/Technical/F3099/SN/Grade 10</t>
  </si>
  <si>
    <t>17-3010 - Drafters</t>
  </si>
  <si>
    <t>Prepares detailed conceptual and working drawings, specifications, and programming documents for comprehensive construction and renovation projects.  Leads and coordinates the activities of lower graded drafters and/or other support staff, as appropriate.</t>
  </si>
  <si>
    <t>17-3010</t>
  </si>
  <si>
    <t>Sr Technical Drafter/F4004/SN/Grade 10</t>
  </si>
  <si>
    <t>In partnership with the University Architect &amp; University Planner, coordinates with academic leadership, facility managers, consulting planners, and designers in the development of facility planning materials related to the management, assessment and development of University properties. Identify, prioritize, and plan for short- and long-term space requirements. Leads Facilities Master Planning processes. Assists with production of the annual capital budget, inclusive of facilities, landscape, renewal and infrastructure and updates the 5-year capital budget plan annually. Manages production of planning documents and reports. Manages consulting planning professionals. Key member of Planning, Design &amp; Construction leadership.</t>
  </si>
  <si>
    <t>Oversees and coordinates the day-to-day operations of a complex, highly technical laboratory and/or cleanroom, to include oversight and leadership of lower-level technical staff and student employees. Provides expert guidance, technical oversight, and/or support to individuals engaged in research, design, and implementation within the area of defined specialty.</t>
  </si>
  <si>
    <t>Technical Lab Coordinator/F5001/SE/Grade 12</t>
  </si>
  <si>
    <t>Under general supervision, provides technical and logistic support for engineering laboratories and/or cleanrooms, including supervision of personnel engaged in engineering research, design and implementation of experiments and protocols, and design, development, and construction of related equipment or technologies.</t>
  </si>
  <si>
    <t>Supv,Engineering Lab/F6002/SN/Grade 10</t>
  </si>
  <si>
    <t xml:space="preserve">In partnership with the University Architect &amp; University Planner, coordinates with academic leadership, facility managers, consulting planners, and designers in the development of facility planning materials related to the management, assessment and development of University properties. Identify, prioritize, and plan for short- and long-term space requirements. Leads Facilities Master Planning processes. Assists with production of the annual capital budget, inclusive of facilities, landscape, renewal and infrastructure and updates the 5-year capital budget plan annually. Manages production of planning documents and reports. Manages consulting planning professionals. Key member of Planning, Design &amp; Construction leadership. </t>
  </si>
  <si>
    <t>Supv,Shop/F6006/SN/Grade 09</t>
  </si>
  <si>
    <t>11-9041 - Architectural and Engineering Managers</t>
  </si>
  <si>
    <t>Under minimal supervision, directs the engineering support program for the university's physical plant and facilities planning.  Identifies and programs major infrastructure repair projects; consults with administrators on code compliance, conservation, and facility condition issues.  Supervises multidiscipline facilities engineers in development, design, and planning of systems to increase quality and efficiency of services.   Oversees the university's facility renewal program, and assists in the review of work performed by design consultants.  Provides project engineering and design guidance for university-wide projects, and produces integrated solutions engineering problems, as appropriate.</t>
  </si>
  <si>
    <t>At Least 7 Years Of Experience Directly Related To The Duties And Responsibilities Specified.
Certification/Licensure
Certification As A Professional Engineer (Pe) In The State Of New Mexico.</t>
  </si>
  <si>
    <t>11-9041</t>
  </si>
  <si>
    <t>04.0201</t>
  </si>
  <si>
    <t>Mgr,Univ Facilities Engnrg/F7003/SE/Grade 16</t>
  </si>
  <si>
    <t>Manages capital project development and delivery under the Planning, Design &amp; Construction group. Integrates and coordinates the design, construction, and/or modification of physical facilities, and facilities infrastructure at the University's Main Campus, Health Sciences Center, branch campuses, and other regional sites. Oversees project management work efforts, providing broad leadership in multiple areas of project delivery including supervision of staff, work allocation, resolution of issues, client relations, process development, and best practices. Serves as key member of Planning, Design &amp; Construction leadership team.</t>
  </si>
  <si>
    <t xml:space="preserve">At least 7 years of progressively higher level experience directly related to the duties and responsibilities specified. </t>
  </si>
  <si>
    <t>Assoc Dir,Capital Projects/F7004/SE/Grade 16</t>
  </si>
  <si>
    <t>Provides leadership and administrative oversight in the planning, implementation, and management of multiple University capital projects, providing day-to-day management and professional oversight of a team of Project Managers, Construction Managers, and support staff. Prepares, reviews, and integrates planning, programming, design, and construction policies and procedures with project development in accordance with the University's guidelines.  Individually manages unusually large, complex projects University-wide.</t>
  </si>
  <si>
    <t>Grp Mgr,Capital Projects/F7005/SE/Grade 15</t>
  </si>
  <si>
    <t>Directs, integrates, and coordinates the planning, design, construction, and/or modification of the physical facilities, facilities infrastructure, and real property associated with operating the university's Main Campus, Health Sciences Center, branch campuses, and other regional sites. Directs and oversees individual operating groups involved in major facilities project management, construction management, and/or facilities planning and design. Oversees and monitors the university's facilities capital expenditures and represents the university in all planning, design, and construction matters.  Advises administration on all institutional policies and procedures related to the management of facilities planning, design, and construction.  Establishes and maintains an integrated, long-term approach to design excellence and institutional identity across all campus locations.</t>
  </si>
  <si>
    <t>Dir,Planning, Design &amp; Const/F8007/SC/Grade 17</t>
  </si>
  <si>
    <t>5043 - ACADEMICS S3</t>
  </si>
  <si>
    <t>Under general supervision, determines student applicants' admissibility to the university.  Evaluates transcripts and assigns students to appropriate academic units.  Advises potential students on admission requirements and options, transfers, and related issues.  Establishes and administers programs for targeting, recruitment, and retention of defined groups of potential students to undergraduate or graduate programs.  Develops programs and marketing materials; visits and makes presentations to groups and/or individuals at external locations.</t>
  </si>
  <si>
    <t>Admissions Advisor/G0001/SN/Grade 10</t>
  </si>
  <si>
    <t>Establishes and administers programs for targeting, recruitment, and retention of students in graduate or undergraduate programs.  Develops programs and marketing materials.  Visits schools and makes presentations to groups and individuals.</t>
  </si>
  <si>
    <t>Student Recruiter/G0004/SU/Grade 11</t>
  </si>
  <si>
    <t>Assists with the integrated student enrollment function to include admissions and associated advisement functions such as registration, records management, initial and continuing eligibility certification and related compliance matters, for all student athletes recruited into the University's various NCAA Division I Intercollegiate Athletic programs. Responsible for specific student processes within the Office of the Registrar. Interprets records and registration policy and procedures to students, faculty, and staff. Handles special projects. Reports to Athletic Student Enrollment Officer.</t>
  </si>
  <si>
    <t>Athletic Admissions Specialist/G0006/SU/Grade 11</t>
  </si>
  <si>
    <t>273 - OTHER TEACHERS</t>
  </si>
  <si>
    <t>25-9041 - Teacher Assistants</t>
  </si>
  <si>
    <t>Provides administrative assistance and facilitation in the conduct of a range of group and individual standardized testing, both automated and manual, administered through a centralized university testing center.</t>
  </si>
  <si>
    <t>25-9041</t>
  </si>
  <si>
    <t>13.1501</t>
  </si>
  <si>
    <t>Testing Assistant/G0009/SU/Grade 07</t>
  </si>
  <si>
    <t>Provides media, computer, and instructional support to students, faculty and staff.  Oversees, maintains, and cleans computer and technical equipment; prepares instructional materials and purchase requisitions; assists with group instruction; maintains inventory.  May assist with grading homework, quizzes, exams, laboratory assignments and laboratory demonstrations.  May proctor exams and assist with record keeping.  Leads and guides the work of others.</t>
  </si>
  <si>
    <t>Instructional Assistant/G0010/SW/Grade 06</t>
  </si>
  <si>
    <t>2101 - ACADEMICS P1</t>
  </si>
  <si>
    <t>25-9099 - Education, Training, and Library Workers, All Other</t>
  </si>
  <si>
    <t>Under general supervision, oversees, coordinates, and advises a variety of activities and programs associated with student campus life, to include the student leadership program, fraternity and sorority activities, and other related student programs.</t>
  </si>
  <si>
    <t>25-9099</t>
  </si>
  <si>
    <t>13.0607</t>
  </si>
  <si>
    <t>Student Activities Advisor/G0015/SE/Grade 12</t>
  </si>
  <si>
    <t>39-9099 - Personal Care and Service Workers, All Other</t>
  </si>
  <si>
    <t>Provides signed language interpreting for deaf and/or hard-of hearing University students, faculty, staff, and/or visitors, delivered primarily in a classroom or other academic setting in accordance with established schedules.  Provides a range of administrative assistance to department management and staff when not scheduled to interpret.</t>
  </si>
  <si>
    <t>At Least 1 Year Of Experience Directly Related To The Duties And Responsibilities Specified.
Certification/Licensure
Rid Ic/Tc Certification And/Or Rid Ct Or Ci Certification And/Or Rid/Nic Certification Level Or Equivalent, And New Mexico Community Signed Language</t>
  </si>
  <si>
    <t>39-9099</t>
  </si>
  <si>
    <t>Staff Interpreter/G0016/SU/Grade 12</t>
  </si>
  <si>
    <t>27-3091 - Interpreters and Translators</t>
  </si>
  <si>
    <t>Under general supervision, translates documents and other material from one language to another; and/or translates spoken passages from one language to another during seminars, symposia, teleconferences, and/or meetings.  Expresses either approximate or exact translation, depending upon the nature of the occasion.  May specialize in a specific subject area.</t>
  </si>
  <si>
    <t>27-3091</t>
  </si>
  <si>
    <t>05.0211</t>
  </si>
  <si>
    <t>Translator/Interpreter/G0027/SN/Grade 10</t>
  </si>
  <si>
    <t>Within a centralized admissions environment, determines student applicants' admissibility to the University.  Evaluates transcripts and assigns students to appropriate academic units.  Advises potential students on admission requirements and options, transfer/articulation, and related issues.  Establishes and administers programs for targeting, recruitment, and retention of defined groups of students, and visits schools or colleges to make presentations to groups and individuals.  Develops associated programs and marketing materials.</t>
  </si>
  <si>
    <t>Admissions Officer/G0029/SU/Grade 11</t>
  </si>
  <si>
    <t>Within a centralized financial aid services environment, evaluates, approves, and awards financial aid to students in accordance with federal, state, and university regulations, policies, and operating guidelines.  Assesses financial needs of students, and advises students and parents regarding financial aid options, processes, and requirements.  Evaluates student academic progress, and adjudicates academic progress appeals.  Participates as appropriate in systems/procedures planning and management; implements and coordinates specific individual programs and/or assignments, in accordance with the overall objectives of the department.</t>
  </si>
  <si>
    <t>Financial Aid Officer/G0030/SU/Grade 10</t>
  </si>
  <si>
    <t>5041 - ACADEMICS S1</t>
  </si>
  <si>
    <t>Collects, reviews and assesses applications and related documents for compliance with eligibility for admission.  Records and monitors required data into an integrated student database.  Manages, expedites and maintains files, records and other documents and ensures accurate progression of completed files throughout the admission process.  Resolves routine application processing problems, and coordinates the resolution and/or referral of specific policy-related and procedural queries and problems.</t>
  </si>
  <si>
    <t>Admissions Rep/Data Entry/G0032/SW/Grade 06</t>
  </si>
  <si>
    <t>5042 - ACADEMICS S2</t>
  </si>
  <si>
    <t>Under general supervision, handles day-to-day student admissions and/or records and registration, maintains student records, records and monitors required data into integrated student data base, and manages, expedites, and maintains files, records, and other documents to ensure accurate and complete files throughout the admission and/or registration process.  Provides routine advice, guidance and assistance to departments, staff, and to prospective and current students regarding admission/transfer, or records and registration policies and procedures.  Resolves routine process problems as they arise to ensure client satisfaction.</t>
  </si>
  <si>
    <t>Enrollment Services Rep/G0039/SN/Grade 08</t>
  </si>
  <si>
    <t>19-4099 - Life, Physical, and Social Science Technicians, All Other</t>
  </si>
  <si>
    <t>Coordinates and assists in the day-to-day classroom lecture demonstration activities of a sciences or engineering educational program.  Oversees the procurement and management of facilities, equipment, and supplies.  Participates in the development of and implements and coordinates new demonstrations.  Maintains records and computerized database of inventory and Lecture Demonstration website.</t>
  </si>
  <si>
    <t>19-4099</t>
  </si>
  <si>
    <t>41.0000</t>
  </si>
  <si>
    <t>Coord,Lecture Demonstration/G0040/SN/Grade 10</t>
  </si>
  <si>
    <t>2102 - ACADEMICS P2</t>
  </si>
  <si>
    <t>Oversees, coordinates, and administers the integrated student enrollment function, to include admissions and associated advisement activities, registration, records management, and related compliance matters, for all student athletes recruited into the University's various NCAA Division I Intercollegiate Athletics programs.</t>
  </si>
  <si>
    <t>Athletic Stdnt Enrlmt Ofcr/G0045/SE/Grade 14</t>
  </si>
  <si>
    <t>Participates in the coordination of the development and maintenance of all aspects of the University's Transfer Articulation/Degree Audit system. Acts as a liaison with faculty and staff to research Transfer Articulation requirements and ensure appropriateness and accuracy of Institutional transfer tables. Researches and coordinates the development and enhancement of Transfer Articulation publications. Leads and guides lower level staff in the day-to-day operation of the Transfer Articulation system and in the resolution of problems and issues. Develops and participates in the delivery of system training for the University community.</t>
  </si>
  <si>
    <t>Transfer Articultn Analyst/G0046/SN/Grade 11</t>
  </si>
  <si>
    <t>G0052</t>
  </si>
  <si>
    <t>Clinical Tchg Assoc (On-Call)</t>
  </si>
  <si>
    <t>Under direct supervision, assumes the role of a teaching associate during sensitive or invasive medical examinations, such as breast and pelvic examinations for women OR genital and rectal examinations for men.  These examinations are designed to enable experiential learning and/or assessment of health sciences students' skills. Work is on an on-call basis.</t>
  </si>
  <si>
    <t>Clinical Tchg Assoc (On-Call)/G0052/SN/Grade 99</t>
  </si>
  <si>
    <t>G0054</t>
  </si>
  <si>
    <t>Pre-Cert Signed Lang Interp</t>
  </si>
  <si>
    <t>Under direct supervision, provides basic entry-level interpreting/transliterating services for students, faculty, staff, and/or visitors requiring such services. Works under the close guidance and supervision of a Certified Sign Language Interpreter.</t>
  </si>
  <si>
    <t>No Previous Experience Required.
Certification/Licensure
Candidate For Rid/Nic Certification And New Mexico Provisional Signed Language Interpreter License.</t>
  </si>
  <si>
    <t>Pre-Cert Signed Lang Interp/G0054/SN/Grade 99</t>
  </si>
  <si>
    <t>G0055</t>
  </si>
  <si>
    <t>Cert Signed Lang Interp</t>
  </si>
  <si>
    <t>Under general supervision, provides basic Interpretation and transliteration services for university students, faculty, and/or staff requiring such services.</t>
  </si>
  <si>
    <t>At Least 1 Year Of Experience Directly Related To The Duties And Responsibilities Specified.
Certification/Licensure
Rid Ic/Tc Certification And/Or Rid Ct Or Ci Certification And/Or Rid/Nic Certification Level Or Equivalent, And New Mexico Community Signed Language Interpreter License.</t>
  </si>
  <si>
    <t>Cert Signed Lang Interp/G0055/SN/Grade 99</t>
  </si>
  <si>
    <t xml:space="preserve">Undertakes an academic internship designed to provide on-the-job training and experience to a high school upperclassmen or recent graduate. Learns under the guidance, mentorship and close supervision of professional staff and/or faculty within an academic setting and/or applied field of learning. Performs a range of on-going activities and assigned tasks requiring knowledge of a defined technical, operational, professional, and/or research area. Receives training and mentorship in planning and carrying out activities and assignments. This is a fixed-term position, typically up to 12 months. </t>
  </si>
  <si>
    <t>Academic Intern/G0056/SN/Grade 06</t>
  </si>
  <si>
    <t>Under general supervision, determines the admissibility of all undergraduate and graduate international students. Reviews all international documents to determine authenticity and accreditation of institutions using a variety of research methods. Admits qualified undergraduate students and submits screening of graduate students to appropriate departments for final approval. Designs and coordinates admissions outreach services and associated events. Develops and implements international recruitment programs and related initiatives designed to attract suitable candidates in support of the university's enrollment objectives. Establishes and delivers a wide range of advisement and liaison services.</t>
  </si>
  <si>
    <t>Intnl Admissions &amp; Rcmt Splst/G0057/SE/Grade 11</t>
  </si>
  <si>
    <t>Provides first-line support and assistance to academic units, students, faculty, and staff  in the day-to-day application of specified Graduate Studies Assistantship processes, policies, procedures, and documentation. Coordinates the resolution and/or referral of specific policy-or procedural related problems and inquiries. Provides technical support and process navigation assistance to department representatives. Reviews, verifies, and reconciles incoming assistantship documentation; conducts post audit reviews of related processes. This position provides support to university wide (including HSC and Branch Campuses) Graduate Assistantship hires.</t>
  </si>
  <si>
    <t>Grad Contracts Rep/G0058/SN/Grade 10</t>
  </si>
  <si>
    <t>15-2030 - Operations Research Analysts</t>
  </si>
  <si>
    <t>Within the Provost's Office of Assessment, provides professional planning, coordination, and development for institutional assessment programs and initiatives in support of the University's accreditation goals and objectives. Serves as the primary point-of-contact for constituents across the University regarding day-to-day matters related to assessment, to include providing guidance and informational presentations regarding institutional assessment activities. Maintains digital repositories, monitors document submissions, evaluates program quality, analyzes qualitative and quantitative data, and participates in the submission of official assessment reports.</t>
  </si>
  <si>
    <t>15-2030</t>
  </si>
  <si>
    <t>Univ Assessment Specialist/G0059/SE/Grade 12</t>
  </si>
  <si>
    <t>G0060</t>
  </si>
  <si>
    <t>21-1012 - Educational, Guidance, School, and Vocational Counselors</t>
  </si>
  <si>
    <t>Under the Office of the Provost and in support of the University's enrollment, retention, and graduation goals, develops and executes a strategic approach to enhancing UNM's transfer student population and ensuring transfer student success through the cultivation of internal and external partnerships. Serves as the primary point of contact for constituents across all New Mexico higher education institutions related to transfer and articulation pathways. Collaborates with constituents to align curricula and develop new degree programs or pathways.</t>
  </si>
  <si>
    <t>21-1012</t>
  </si>
  <si>
    <t xml:space="preserve">In support of the University's enrollment, retention and graduation goals, provides direct support to students as it relates to eligibility to programs regulated by federal, state and/or other applicable governing bodies that substantially impact the University's liability and/or access to funding sources. Partners with academic advisement personnel, faculty, and other University constituents to resolve issues related to course completion, billing, academic progress, program eligibility and all other matters applicable to the regulatory area. Analyzes and monitors student activity, compiles reports, and communicates directly with government agencies and/or compliance administrators. </t>
  </si>
  <si>
    <t>Student Eligibility Specialist/G0062/SE/Grade 12</t>
  </si>
  <si>
    <t xml:space="preserve">Provides professional planning, coordination, and development for an academic school/college's assessment programs and initiatives, in support of school/college-level accreditation goals and objectives. Continually monitors progress toward defined objectives by collecting and analyzing data and communicating with faculty, staff, and other constituents. Interfaces with technical personnel, academic administrators, external accrediting bodies, and other partners to ensure accurate compilation, retention, and submission of data.  </t>
  </si>
  <si>
    <t>Accreditation Specialist/G0063/SE/Grade 12</t>
  </si>
  <si>
    <t>G0070</t>
  </si>
  <si>
    <t>Academic Program Review Splst</t>
  </si>
  <si>
    <t>Within the Provost's Office of Assessment and Academic Program Review, provides professional planning, coordination, and development for all institutional academic program reviews in support of the University's mission to provide quality degree programs to students. Serves as the primary point-of-contact for constituents across the University to plan, coordinate, implement, and finalize academic program reviews, to include conducting introductory orientations, guiding participants throughout the process, monitoring document submissions, ensuring timeliness of data collection, analyzing data and synthesizing findings, compiling reports, and presenting findings to senior leaders, deans, department chairs, and other key constituents.</t>
  </si>
  <si>
    <t>Academic Program Review Splst/G0070/SE/Grade 12</t>
  </si>
  <si>
    <t>Within the Provost's Office of Advising Strategies, provides professional planning, coordination, and development for institutional academic advisement programs and testing initiatives in support of the University's accreditation, enrollment, retention and graduation goals and objectives. Serves as the primary point-of-contact for constituents across the University regarding day-to-day matters related to advisement and/or testing. Supports the development, implementation and evaluation of institutional-level practices, programs, and resources that ensure quality of services provided to students.</t>
  </si>
  <si>
    <t>Univ Advisement Specialist/G0088/SE/Grade 13</t>
  </si>
  <si>
    <t>Plans and coordinates the day-to-day fiscal, administrative, and operational activities of a medical education program. Coordinates the recruitment, intake, and provision of administrative services to residents; oversees the scheduling of clinical rotations, and provides associated support services to faculty. Duties typically include grant planning and administration, budget management and control, program implementation and administration, internal and external operational/administrative liaison, program marketing, and reporting. May also coordinate a medical student program and/or a fellowship program.</t>
  </si>
  <si>
    <t>Medical Education Prog Coord/G1005/SN/Grade 10</t>
  </si>
  <si>
    <t>Under general supervision, provides administrative coordination and support for a medical education program. Develops and administers student practicum, training, and tutorial schedules, and provides student advisement, in accordance within the provisions of established promotions and grading policies. Administers and/or proctors periodic testing, as appropriate to the program. Assists in the development and compilation of educational and associated materials, and provides or arranges for various student services, as appropriate.</t>
  </si>
  <si>
    <t>Medical Education Prog Asst 1/G1006/SN/Grade 08</t>
  </si>
  <si>
    <t>Handles day-to-day student admissions, registration, and/or records registration and administration for the Branch, as assigned.  Provides advice, guidance and assistance to departments, staff, and to prospective and current students regarding admission/transfer, financial aid, or records and registration policies and procedures.  Participates in outreach and communications programs, and resolves routine process problems as they arise to ensure client satisfaction.</t>
  </si>
  <si>
    <t>Stdnt Enrollment Assoc/Branch/G1009/SN/Grade 08</t>
  </si>
  <si>
    <t>Under training and close supervision in a clinical educational setting, consistently and accurately portrays specific emotions, behaviors, and physical disease symptoms while interacting with students in the health care field during simulated patient encounters designed to enable student experiential learning and/or assessment of student skills. Works varied hours on an on-call basis, as needed.</t>
  </si>
  <si>
    <t>Standardized Patient/Trainee/G1013/SN/Grade 07</t>
  </si>
  <si>
    <t>Assists students, alumni and other designated clients in developing, evaluating, and/or implementing employment plans and decisions with special emphasis on assisting students, faculty and employers to connect.</t>
  </si>
  <si>
    <t>Career Dev Facilitator/G1020/SE/Grade 11</t>
  </si>
  <si>
    <t>Organizes and processes admissions and student records functions for the Office of Student Admissions. Reviews and compiles student admission applications and related documents.  Maintains academic records, evaluates transcripts, advises potential students on admissions requirements and options, and administers applicable student policies.  Determines Non-Degree and Freshman admissibility to the University.  May visit schools or colleges.</t>
  </si>
  <si>
    <t>Admissions Associate/G1021/SN/Grade 08</t>
  </si>
  <si>
    <t xml:space="preserve">In support of the University's enrollment, retention and graduation goals, provides support for an academic advisement unit within a school/college. Assists higher-level personnel in the delivery of academic advisement to students enrolled in an academic program within the school/college. Receives guidance, training, and mentorship from higher-level personnel as it relates to the delivery of quality academic advisement. </t>
  </si>
  <si>
    <t>Academic Advisor/G1086/SU/Grade 10</t>
  </si>
  <si>
    <t>In support of the University's enrollment, retention and graduation goals, provides integrated support for a student success program aimed at supporting students with specific needs to navigate and succeed within higher education. Assists higher-level student success personnel in the development and delivery of outreach and retention programs. Receives guidance, training, and mentorship from higher-level personnel as it relates to understanding and meeting the unique needs of the population of interest.</t>
  </si>
  <si>
    <t>Student Success Splst/G1087/SU/Grade 10</t>
  </si>
  <si>
    <t xml:space="preserve">In support of the University's global education goals, provides support for an international education program within the Global Education Office. Assists higher-level international education specialists in the development and delivery of global education programs. Receives guidance, training, and mentorship from higher-level specialists as it relates to understanding and meeting the unique needs of international students, scholars, and/or domestic students studying abroad. </t>
  </si>
  <si>
    <t>International Edu Advisor/G1088/SU/Grade 10</t>
  </si>
  <si>
    <t xml:space="preserve">Within the Office of Career Services in the Division of Student Affairs, assists students, alumni and other designated clients in developing, evaluating and/or implementing career, educational and employment plans and decisions with an emphasis on assisting students and faculty to connect to opportunities. </t>
  </si>
  <si>
    <t>At Least 1 Year Of Experience Directly Related To The Duties And Responsibilities Specified. Certification/Licensure: State Of New Mexico Licensed Mental Health Counselor (Lmhc) Or Higher.</t>
  </si>
  <si>
    <t>Career Dev Facilitator,Sr/G2020/SE/Grade 12</t>
  </si>
  <si>
    <t>In support of the University's enrollment, retention and graduation goals, provides direct academic advisement to students within an academic school/college. Advises on the school/college's programs and offerings, individual student plans, and strategies for degree attainment. Connects students to resources and services that support individual student success. Monitors student progress and processes academic paperwork related to program completion. Supports academic school/college goals by providing input on academic programs, delivering presentations/workshops, and training lower-level advisors, where applicable.</t>
  </si>
  <si>
    <t>Academic Advisor,Sr/G2086/SU/Grade 12</t>
  </si>
  <si>
    <t xml:space="preserve">In support of the University's enrollment, retention and graduation goals, provides direct support to students with specific needs to navigate and succeed in higher education. Partners with academic advisement personnel and connects students to resources and services that support individual success. Implements and delivers programs and services that enrich the academic experience and address the unique needs of the population of interest. Supports program goals by providing input on program development and delivering presentations/workshops, as well as monitoring and pursuing contract/grant funds and training lower-level specialists, where applicable. </t>
  </si>
  <si>
    <t>Student Success Splst,Sr/G2087/SU/Grade 12</t>
  </si>
  <si>
    <t>In support of the University's global education goals, provides direct advisement to students and scholars participating in an international education program within the Global Education Office. Connects program participants to resources and services across the University. Researches changes to complex and evolving international regulations and coordinates the issuance of official, regulatory compliance documents. Supports program goals by providing input on program development, delivering presentation/workshops, and training lower-level specialists, where applicable.</t>
  </si>
  <si>
    <t>International Edu Advisor,Sr/G2088/SU/Grade 12</t>
  </si>
  <si>
    <t>Plans and implements all initiatives and administrative aspects of a large and/or unusually complex medical residency program. Coordinates the recruitment, intake and provision of services to residents; oversees the establishment and maintenance of clinical rotation schedules, both on- and off-site, and the recruitment of internal and/or external sites and preceptors, as required. Participates in the development and implementation of new residency programs, as appropriate. Participates in the generation of program resources and in the design and development of program operating goals, objectives, and protocols. Serves as primary point of both internal and external representation and liaison with respect to program implementation and operational matters, and provides guidance and support to client constituencies as appropriate.</t>
  </si>
  <si>
    <t>Medical Education Prog Splst/G4005/SE/Grade 12</t>
  </si>
  <si>
    <t>Under general supervision, provides administrative coordination and support for a medical education program of large size and high complexity, or for an undergraduate program combined with small residency/fellowship programs within a medical academic department. Develops and administers schedules for student practicum, training, tutorials and resident rotations, as appropriate. Administers and/or proctors periodic testing, as appropriate to the program. Assists in the development and compilation of educational and associated materials, and provides or arranges for various services to students, fellows and/or residents, as appropriate.</t>
  </si>
  <si>
    <t>Medical Education Prog Asst 2/G4006/SN/Grade 09</t>
  </si>
  <si>
    <t>Coordinates one or more defined operational areas within the enrollment services function of the UNM Branch.  Provides integrated advice and guidance to prospective and current students and their families, faculty, staff, and lower level enrollment associates regarding admissions/transfers, student records, registration, financial aid and/or associated issues.  Participates in the planning and implementation of related programs and initiatives, and resolves or provides support in the resolution of complex, sensitive student enrollment issues as they arise.</t>
  </si>
  <si>
    <t>Sr Stdnt Enrollment Assoc/G4009/SN/Grade 10</t>
  </si>
  <si>
    <t>In a clinical setting, independently, consistently and accurately portrays specific emotions, behaviors and disease symptoms while interacting with students in the health care field during simulated patient encounters designed to enable experiential learning and/or assessment of students' skills. Assesses student behaviors using standardized measurement tools, and participates in group training and/or mentorship of entry-level standardized patients. Works varied hours on an on-call basis, as needed.</t>
  </si>
  <si>
    <t>Satisfactory Completion Of At Least 8 Major Case Portrayals, Per Established Department Criteria.</t>
  </si>
  <si>
    <t>Standardized Patient/G4013/SN/Grade 09</t>
  </si>
  <si>
    <t>Manages and oversees the day-to-day support of the Degree Audit Reporting System (DARS/DARwin) processing for the University. Encodes all University, college, and degree requirements, and provides problem analysis and resolutions for end users. Ensures the accuracy of degree requirements and content. Participates in the development and enhancement of on-line applications as well as in the resolution of degree audit system problems and issues. Serves as the unit's principal point of technical and operational support with respect to data management and database administration. Provides system training for the staff and the University Community in using the DARS system and the policies and procedures of the University and the Registrar's Office.</t>
  </si>
  <si>
    <t>Sr. Degree Audit Analyst/G4014/SN/Grade 11</t>
  </si>
  <si>
    <t>Coordinates and monitors various student records functions for the Office of Student Admissions.  Oversees the work of lower-graded staff.  Coordinates the evaluation of student records.  Reviews and compiles student admission applications and related documents for all student levels.  Determines Freshman and Non-Degree admissibility to the University.  Advises potential students on admissions requirements and options, administers applicable student policies, and provides effective customer service and communication.  Visits schools or colleges to make presentations to groups.</t>
  </si>
  <si>
    <t>Sr Admissions Associate/G4021/SN/Grade 09</t>
  </si>
  <si>
    <t>Coordinates the various daily activities associated with graduate academic programs and acts as liaison to the various academic programs and graduate student support services. Provides a range of academic progress, compliance, and records management services, as well general administrative coordination and support services to the programs.</t>
  </si>
  <si>
    <t>Coord,Graduate Programs/G5002/SU/Grade 10</t>
  </si>
  <si>
    <t>Coordinates admission of students to an educational program of the university.  Reviews documentation of undergraduate, graduate, and/or transfer students to ensure completeness of applications.  Monitors progress of applicants.  Coordinates processing, mailings, and other related documentation.</t>
  </si>
  <si>
    <t>Coord,Student Admissions/G5004/SU/Grade 09</t>
  </si>
  <si>
    <t>Performs a range of associated administrative support and customer service activities, requiring advanced or specialized knowledge and skills of on-campus housing management. Plans and performs the day-to-day administrative and operational activities of a narrowly defined program.  Coordinates and facilitates program functions and/or special events, as appropriate.  Provides specialized support to specified administrative activities across multiple organizational units within the department.</t>
  </si>
  <si>
    <t>Coord,Student Housing/G5007/SU/Grade 08</t>
  </si>
  <si>
    <t>Under general supervision, responsible for specific student processes within the department.  Interprets records/registration policy and procedures to students, faculty and staff.  Provides and oversees a diverse range of support activities for a department, which require a specialized knowledge and comprehensive administrative, organizational, and operational skills for specific student processes.  Researches discrepancies in student registration process.  Handles non-routine requests and projects.</t>
  </si>
  <si>
    <t>Senior Student Records Analyst/G5008/SN/Grade 09</t>
  </si>
  <si>
    <t>Coordinates and facilitates information flow between faculty, distance education students, and various education sites.  Assists in the production and distribution of distance education course materials, and schedules, and facilitates delivery of academic courses to students at remote sites.  Conducts surveys and prepares reports as needed; develops and distributes promotional and informational materials, and may provide direct academic/administrative guidance and assistance to distance education students.</t>
  </si>
  <si>
    <t>Coord,Distance Education/G5010/SU/Grade 09</t>
  </si>
  <si>
    <t>Coordinates a variety of activities associated with student services, such as event programming, reading and tutoring services, exam scheduling and/or proctoring, student orientation, and course advisement.</t>
  </si>
  <si>
    <t>Coord,Student Services/G5012/SU/Grade 08</t>
  </si>
  <si>
    <t>Organizes and performs admissions, registration, and student records functions for a branch or satellite location.  Reviews and compiles student admission applications and related documents.  Maintains academic records, verifies enrollment, coordinates graduation, and implements applicable student policies.</t>
  </si>
  <si>
    <t>Coord,Enrollment Services/G5014/SU/Grade 08</t>
  </si>
  <si>
    <t>Coordinates one or more defined operational areas within the enrollment services function of the University.  Plans and coordinates special projects and activities; serves as liaison with interior and exterior entities and; participates in departmental initiatives to automate systems and improve services. Under general supervision, plans and coordinates the day-to-day operational and administrative assignments within and/or across other operating units.</t>
  </si>
  <si>
    <t>Coord,Registration/G5015/SU/Grade 10</t>
  </si>
  <si>
    <t>Provides a broad spectrum of administrative support for telemarketing and database management.  Develops programs related to student recruitment.  Creates reports and analyzes data based on student information and demographics.</t>
  </si>
  <si>
    <t>Coord,Recruitment Services/G5019/SU/Grade 10</t>
  </si>
  <si>
    <t>2061- BUSINESS FUNCTIONS P1</t>
  </si>
  <si>
    <t>Under general supervision, coordinates the collection, maintenance, and reporting of student housing data and related systems. Implements processes related to the business operations of the unit providing operational support to residents and departmental constituents. Trains and supervises student employees performing customer service and transactional duties.</t>
  </si>
  <si>
    <t>Coord,Student Housing Ops/G5021/SN/Grade 10</t>
  </si>
  <si>
    <t>Provides on-site programmatic and administrative coordination on behalf of a specified UNM-sponsored community/regional education program at a single, geographically remote location.  Serves as on-site liaison and facilitator between the program elements and the target community, and directly collaborates with the community in the on-site achievement of the program's goals and funding objectives.</t>
  </si>
  <si>
    <t>Educational Site Coordinator/G5024/SU/Grade 09</t>
  </si>
  <si>
    <t>Under limited supervision, provides specialized administrative and operational support to a self-contained academic school or college with respect to a wide range of student orientation and career services activities.  Provides day-to-day administration and coordination in such areas as admissions, financial aid and scholarships, orientation programs and advisement, and graduate career placement programs.</t>
  </si>
  <si>
    <t>Coord,Student &amp; Graduate Svcs/G5032/SN/Grade 12</t>
  </si>
  <si>
    <t>Establishes, administers, and/or coordinates the provision of a range of prospective student recruitment and outreach services to an independently administered academic branch of the University. Designs and implements programs related to student recruitment, interacts with prospective students, families, and/or external agencies on an outreach basis, and develops and implements promotional events and materials. Serves independently as the primary point of contact within the branch's regional area and coordinates the delivery of services with other University departments, as appropriate.</t>
  </si>
  <si>
    <t>Branch Recruitment Specialist/G5033/SE/Grade 11</t>
  </si>
  <si>
    <t>Under general supervision, coordinates and assists with public, professional, and/or community educational programs, including day-to-day operations.  Presents curricula, assembles presentations, prepares materials, and supports and/or facilitates classes, workshops, seminars, and other training services.  May assist with grant proposals, promotional materials, and/or program implementation, administration, and reporting.</t>
  </si>
  <si>
    <t>Coord,Education Support/G5034/SN/Grade 09</t>
  </si>
  <si>
    <t>Under general supervision, coordinates a centralized university post-graduation recruitment/placement program.  Schedules and facilitates external employer recruitment visits, and serves as liaison between employer representatives and university faculty and students on all issues and problems associated with employer recruitment visits.  Establishes and maintains communication with national/international employer representatives, and promotes on-campus visits for the purpose of interviewing and hiring university graduates.</t>
  </si>
  <si>
    <t>Coord,On-Campus Recruiting/G5035/SN/Grade 10</t>
  </si>
  <si>
    <t>In support of the University's enrollment, retention and graduation goals, establishes and administers programs for recruiting students to University graduate and/or undergraduate programs. Independently represents the institution to targeted constituencies and/or territories. Develops and maintains relationships with identified partners within the institution and community. Strategizes on opportunities to enhance recruitment efforts and implements identified strategies.</t>
  </si>
  <si>
    <t>Student Recruitment Specialist/G5037/SE/Grade 12</t>
  </si>
  <si>
    <t>39-9041 - Residential Advisors</t>
  </si>
  <si>
    <t>Under general supervision, oversees the residence life functions of a single, designated residence hall community.  Serves in a live-in capacity to provide holistic support for student academic and personal success.  Provides student support, crisis intervention and referral services.  Supervises student Resident Advisors.</t>
  </si>
  <si>
    <t>39-9041</t>
  </si>
  <si>
    <t>Coord,Residence Life Community/G5041/SN/Grade 09</t>
  </si>
  <si>
    <t>Under general supervision, oversees the residence life functions of multiple residence hall communities.  Serves in a live-in capacity to provide holistic support for student academic and personal success.  Provides student support, crisis intervention and referral services.  Supervises student Resident Advisors and oversees the development and supervision of either a Student Hall Coordinator or residence hall support and security staff.</t>
  </si>
  <si>
    <t>Coord,Residence Life Area/G5042/SE/Grade 11</t>
  </si>
  <si>
    <t>11-9039 - Education Administrators, All Other</t>
  </si>
  <si>
    <t>Provides professional leadership and coordination in the development, implementation and administration of the University's accreditation processes, in support of the University's core mission and education goals. Monitors and coordinates the University's compliance efforts, ensuring that all compliance activities are effectively integrated and in support of the general accreditation objectives of the institution.</t>
  </si>
  <si>
    <t>11-9039</t>
  </si>
  <si>
    <t>Univ Accreditation Mgr/G5046/SE/Grade 14</t>
  </si>
  <si>
    <t>Coordinates and implements accommodations to allow students full participation in services and programs offered by the University. Implements accommodations in multiple learning environments. Works independently with faculty, staff and students to resolve accommodation-related issues.</t>
  </si>
  <si>
    <t>Coord,Accommodations/G5050/SN/Grade 10</t>
  </si>
  <si>
    <t xml:space="preserve">In support of the University's enrollment, retention and graduation goals, supervises and coordinates the day-to-day activities of a school/college's academic advisement unit. Provides guidance and direction to advisement personnel and resolves escalated issues related to academic advisement. Promotes the school/college's academic programs and offerings through the development of program materials and representation on various campus committees. May deputize for the advisement unit's manager and may conduct direct advisement sessions with students, as appropriate. </t>
  </si>
  <si>
    <t>Supv,Academic Advisement/G5086/SE/Grade 13</t>
  </si>
  <si>
    <t xml:space="preserve">In support of the University's enrollment, retention and graduation goals, coordinates the day-to-day activities of with unique needs to navigate and succeed in higher education. Supervises and coordinates the work of student success personnel and provides guidance and direction to lower-level staff. Participates in the development of programs and initiatives that enrich the academic experience and support the specific needs of students within the defined population of interest, as well as the identification of resources and/or funding to support program activities. </t>
  </si>
  <si>
    <t>Supv,Student Success/G5087/SE/Grade 13</t>
  </si>
  <si>
    <t>In support of the University's global education goals, supervises and coordinates the day-to-day activities of an international education program(s) within the Global Education Office. Oversees and coordinates the work of international advisement personnel and provides guidance and direction to lower-level staff. Participates in the development of programs and initiatives that meet the University's international education program objectives. Represents the program to internal committees and external agencies.</t>
  </si>
  <si>
    <t>Supv,International Edu/G5088/SE/Grade 13</t>
  </si>
  <si>
    <t>Oversees and coordinates all day-to-day operational aspects of a major, centralized academic registration and records center of the University, ensuring compliance with all relevant laws, regulations, and University policies and procedures. Develops and implements comprehensive student records systems as appropriate to the entity, and may coordinate the student records management activities of the various academic departments.</t>
  </si>
  <si>
    <t>Supv,Student Records/G6002/SN/Grade 11</t>
  </si>
  <si>
    <t>Develops and oversees programs, services, and initiatives designed to enhance the recruitment and successful retention of faculty and/or students from diverse and under-represented population groups.  Develops and oversees department budget, identifies and develops funding sources, as appropriate to the enterprise.  Serves as liaison and develops partnerships within communities to promote diversity as an essential element of the mission of the enterprise.  Participates in the development and implementation of strategic plans and operating policies as a member of the component's leadership team.</t>
  </si>
  <si>
    <t>Diversity Program Director/G6003/SE/Grade 15</t>
  </si>
  <si>
    <t>Coordinates and oversees all day-to-day aspects of the administration of a range of standardized testing activities conducted in a centralized testing center, to include development and coordination of testing program policies and procedures, recruitment, training, and supervision of testing staff, and administration of testing carried out by proctors in accordance with established procedures. Manages the operation and maintenance of the center's computer testing pod.</t>
  </si>
  <si>
    <t>Test Administrator/G6004/SN/Grade 10</t>
  </si>
  <si>
    <t>Supervises and maintains laboratory facilities for experiments and research in a teaching laboratory.  Coordinates and plans laboratory exercises with lecturers; tests and conducts experiments, exercises, and demonstrations.  Supervises and provides technical guidance to staff and teaching assistants concerning pre- and post-experiment preparations and processes.  Ensures compliance with health and safety standards of laboratory operations.</t>
  </si>
  <si>
    <t>Supv,Teaching Lab/G6005/SN/Grade 12</t>
  </si>
  <si>
    <t>Under general supervision, plans and manages all aspects of the student admissions, registration, and academic records functions associated with an autonomously administered branch or academic division of the university.  Ensures compliance with the Family Rights and Privacy Act, and all other applicable laws and regulations.</t>
  </si>
  <si>
    <t>Branch/Division Registrar/G6009/SE/Grade 12</t>
  </si>
  <si>
    <t>Under general supervision, oversees the development, implementation, and administration of programs and activities designed to assist in the retention of University graduate and undergraduate students, and to encourage the development of the general well-being of students within the university's co-curricular environment.</t>
  </si>
  <si>
    <t>Student Activities Specialist/G6015/SE/Grade 11</t>
  </si>
  <si>
    <t>Under general supervision, plans, develops, markets, manages, and administers the various non-credit community education programs offered by an autonomous academic branch or unit of the university.  Interacts with business and community leaders to assess needs, and develops and delivers appropriate responsive services.</t>
  </si>
  <si>
    <t>Supv,Community Ed Programs/G6017/SE/Grade 12</t>
  </si>
  <si>
    <t>Provides and oversees the day-to-day system support, problem analysis and resolution, and user training in relation to the core information systems and applications used in the University's automated transfer articulation system. Serves as the unit's principal point of technical and operational support with respect to data management and database administration. Supervises the daily activities of one or more technical and/or user support staff.</t>
  </si>
  <si>
    <t>Transfer Articultn Manager/G6046/SE/Grade 13</t>
  </si>
  <si>
    <t>Provides specialized support to effectively address student behavioral concerns through a range of psychosocial interventions. Develops, facilitates, and leads practices and procedures related to student conduct concerns based on industry best practices and in compliance with all relevant national, state, and local laws and University regulations. Educates, guides, and/or trains faculty, students, staff, deans, and other constituents interfacing with students. Works in close collaboration with the Dean of Students Office.</t>
  </si>
  <si>
    <t>Student Conduct Officer/G6050/SE/Grade 12</t>
  </si>
  <si>
    <t>Under minimal supervision, coordinates and oversees the day-to-day residence life activities of the University's on-campus housing department. Provides guidance and leadership to staff and student employees that provide residence life services. Manages 24-hour crises response system for residential program. Participates in the development, implementation, and administration of Resident Education goals, policies, systems, and procedures. Serves in a live-in capacity to provide holistic support for student academic and personal success.</t>
  </si>
  <si>
    <t>Supv,Residence Life/G6085/SE/Grade 12</t>
  </si>
  <si>
    <t>Under indirect supervision, oversees the operational planning, establishment, execution, and evaluation of a large and/or unusually complex medical education program consisting of a set of closely related subprograms and specialties. Oversees fiscal, operational, administrative, and human resources management of the program; serves as principal point of representation and liaison with external constituencies on operational matters, and provides day-to-day technical/professional guidance and leadership as appropriate to the area of expertise.</t>
  </si>
  <si>
    <t>At Least 6 Years Of Experience 2 Of Which Are Supervisory Level Experience Directly Related To The Duties And Responsibilities Specified.</t>
  </si>
  <si>
    <t>Medical Education Prog Mgr/G6105/SE/Grade 13</t>
  </si>
  <si>
    <t>25-9000 - Other Education, Training, and Library Occupations</t>
  </si>
  <si>
    <t>Under general supervision, manages the daily operations of the registration, financial aid, and records function at a branch or satellite location.  May specialize in one or more of the following types of student services: recruitment, registration, academic advisement, class scheduling, maintenance of student records, graduation clearance, and/or other related matters.</t>
  </si>
  <si>
    <t>25-9000</t>
  </si>
  <si>
    <t>Mgr,Enrollment Services/G7001/SE/Grade 12</t>
  </si>
  <si>
    <t>Manages university efforts with regard to freshman recruitment and admissions, transfer recruitment and admissions, graduate admissions, special admissions, and/or admission of domestic students with international credentials. Supervises admissions and recruitment staff to ensure effective and efficient recruitment activity, processing and evaluation of student applicants. Assists with development and implementation of strategic recruitment and communication plans. Oversees data collection and management functions related to admissions records. Participates in recruitment outreach activities.</t>
  </si>
  <si>
    <t>Under limited supervision, administers the overall operations of the records office, including areas such as management of student records, official and unofficial transcripts, grade petitions, graduation process, monitoring academic guidelines, degree audit reporting system, and related matters.  Ensures compliance with Family Rights and Privacy Act and all other applicable laws and regulations.</t>
  </si>
  <si>
    <t>Associate Registrar/G7008/SE/Grade 14</t>
  </si>
  <si>
    <t>Under general supervision, manages the daily operation of employer development services, including recruitment, employer liaison, and student career advisement. Represents and promotes the department to employers in the community and collaborates with colleges, student organizations and outside community constituents.  Presents instruction on career and employer development to various groups.</t>
  </si>
  <si>
    <t>Mgr,Employer Outreach/G7019/SE/Grade 13</t>
  </si>
  <si>
    <t>Under general supervision, manages the instructional programs of a branch campus or satellite, or other independently administered academic development enterprise.  Supervises vocational faculty and staff and provides direction in curriculum development and instructional programs.</t>
  </si>
  <si>
    <t>At Least 3 Years Of Experience Directly Related To The Duties And Responsibilities Specified.
Certification/Licensure
Specific Certification And/Or Licensure Requirements May Exist For Individual Positions In This Classification.</t>
  </si>
  <si>
    <t>Mgr,Instruction/G7020/SE/Grade 13</t>
  </si>
  <si>
    <t>Plans, implements, and manages the integrated community education services and associated programs and activities of an autonomous academic branch or unit of the University.  Establishes goals and objectives, designs curricula, and develops administrative policies and procedures for program activities; acts as the unit's principal point of representation and liaison with community businesses, organizations, and agencies on community education matters.</t>
  </si>
  <si>
    <t>Mgr,Community Educ Services/G7037/SE/Grade 13</t>
  </si>
  <si>
    <t>Mgr,Law Admissions/Programs</t>
  </si>
  <si>
    <t>Provides strategic leadership and management of the student recruitment, admissions, and financial support programs of the Law School.  Plans and implements initiatives to support overall enrollment and financial aid goals, and participates in overall policy planning and development for the Law School.</t>
  </si>
  <si>
    <t>Mgr,Law Admissions/Programs/G7043/SE/Grade 15</t>
  </si>
  <si>
    <t>Provides overall leadership and management of all aspects of student registration, records, and scheduling for the Law School, ensuring the integrity and confidentiality of student and institutional records.  Oversees and coordinates instructional space assignments, curriculum management, and administration of examinations to all students. Provides strategic planning and direction for the maintenance and enhancement of the academic information structure for the Law School.</t>
  </si>
  <si>
    <t>Registrar / Law School/G7044/SE/Grade 13</t>
  </si>
  <si>
    <t>Plans, implements and manages education projects and community outreach activities for a large multifaceted, self-funded unit. Supervises education/community outreach personnel and establishes goals and objectives for the unit.  Seeks and develops outside funding sources, serves as principal point of representation and liaison with individuals, businesses, organizations, and agencies on education and community outreach matters.</t>
  </si>
  <si>
    <t>Education &amp; Outreach Mgr/G7053/SE/Grade 14</t>
  </si>
  <si>
    <t>Provides strategic leadership and administrative management to Accessibility Services.  Monitors day-to-day activities for coordinating support services and reasonable academic accommodations for students with documented disabilities and provides operational oversight for the Office. Serves as acting director in absence of director as appropriate.</t>
  </si>
  <si>
    <t>Assoc Dir Accessibility Svcs/G7056/SE/Grade 14</t>
  </si>
  <si>
    <t>Oversees the development, program management and implementation of recruitment based scholarship initiatives and outreach services for high-achieving student recruitment. Develops and administers projects and programs to accomplish the University's goals related to high-achieving student enrollment and strategic scholarship utilization .  Manages fiscal responsibilities of initial scholarship awarding component within the unit and leads recruiters as to principles of good practice, policies and regulations related to scholarship awarding.  Visits schools and makes presentations to groups and individuals.  Manages and establishes recruitment and communication efforts.  Serves as primary point of contact for the assigned territory and internal coordination of university participation in outreach activities and scholarship awarding.</t>
  </si>
  <si>
    <t>Scholarships &amp; Outreach Mgr/G7060/SE/Grade 13</t>
  </si>
  <si>
    <t>Coordinates the day-to-day student career services support activities and programs of the Br/Div. Represents and promotes the component and its graduates to employers in the community and collaborates with University career service organizations. Oversees direct career preparation advisement to students, graduates, and members of the related community.</t>
  </si>
  <si>
    <t>Career Services Mgr/Br/Div/G7061/SE/Grade 12</t>
  </si>
  <si>
    <t>Plans, implements, and directs multiple institutional programs, initiatives, services and functions aimed at increasing general and targeted student enrollment for the Health Science Center (HSC). The HSC includes the College of Nursing (CON), the College of Pharmacy (COP), and the School of Medicine (SOM). Develops and implements strategic and operating plans, and interprets, adapts, and integrates relevant University policies and procedures, as appropriate, to meet the needs of the HSC. In conjunction with individual colleges/schools provides leadership, coordination, and support to recruitment and enrollment programs and initiatives, ensuring that maximum institutional synergy is obtained from individual efforts, and that departmental activities are consistent with the overall mission, objectives, and strategic plan of the University.</t>
  </si>
  <si>
    <t>Registrar &amp; Stdt Svcs Ofcr-HSC/G7075/SE/Grade 16</t>
  </si>
  <si>
    <t>Develops, leads, coordinates, implements, and assesses  integrated academic student success programs aimed to  improve students' academic performance, demonstrate students' achievement of desired learning outcomes, and increase  graduates' success on the bar examination.  Collaborates with faculty and administration to design, implement and assess an academic achievement program and a bar preparation program at the School of Law. Collaborates with faculty and administration to align student learning outcomes and assessments with academic, governmental, and legal professional standards, as well as with the School of Law's mission, goals, and strategic plan.  Develops and implements strategic and operating plans, and interprets, adapts, and integrates university policies and procedures, as appropriate, to meet the needs of the department.  Manages all staff engaged in student success activities for the department and serves as a member of the management team in planning, problem resolution and reviewing department performance.</t>
  </si>
  <si>
    <t>Academic Success Mgr/Law Schl/G7076/SE/Grade 14</t>
  </si>
  <si>
    <t>Provides professional, operational, and administrative oversight to the various activities of the Law School Student and Career Services Center, to include assisting current UNM law students and alumni by identifying their interests and areas of strengths as attorneys, preparing graduating law students for the bar exam and for job candidacy within the legal sector, providing professional development resources, and providing assistance on student wellness issues, academic grievances, externships, and student organization issues. Manages projects, serves as liaison between the center and potential employers, provides outreach to the community, and represents the center to university and external entities.</t>
  </si>
  <si>
    <t>Mgr,Stdnt&amp;Career Svcs/Law Schl/G7084/SE/Grade 15</t>
  </si>
  <si>
    <t>Provides strategic direction and professional and administrative management to the integrated residence life and student services activities of the University's on-campus housing department. Participates directly in the development and implementation of programs, activities, objectives, work scope and funding. Manages professional and support staff. May deputize for the Director of Student Housing.</t>
  </si>
  <si>
    <t>Asst Dir,Residence Life/G7085/SE/Grade 14</t>
  </si>
  <si>
    <t>In support of the University's enrollment, retention and graduation goals, manages and oversees the day-to-day activities of a school/college's academic advisement unit. Serves as a member of the school/college's leadership team and supports the strategic direction of the respective school/college. Supervises advisement personnel and ensures advisement services support school/college's goals and accreditation requirements. Develops partnerships with internal and external constituencies.</t>
  </si>
  <si>
    <t>Mgr,Academic Advisement/G7086/SE/Grade 14</t>
  </si>
  <si>
    <t>In support of the University's enrollment, retention and graduation goals, manages and oversees the day-to-day activities of a student success program aimed at supporting students of a specific population/demographic with unique needs to navigate and succeed in higher education. Serves as a member of the department/division's leadership team. Supervises student success personnel and ensures services support the program's goals as they relate to student outreach, recruitment, and/or retention. Serves as a liaison with departmental leaders across the institution.</t>
  </si>
  <si>
    <t>Mgr,Student Success/G7087/SE/Grade 14</t>
  </si>
  <si>
    <t>In support of the University's global education goals, manages and oversees the day-to-day activities of an international education program(s). Serves as a member of the leadership team within the Global Education Office. Supervises international education personnel and ensures services support the goals of international education programs, projects, and initiatives. Ensures adherence to complex and evolving international regulations. Represents the institution internationally and promotes internationalization throughout the University.</t>
  </si>
  <si>
    <t>Mgr,International Education/G7088/SE/Grade 14</t>
  </si>
  <si>
    <t>Within the Division of Student Affairs, provides strategic direction, consultation and support to the University community in addressing in an integrated way the educational needs, prospects and related concerns of a targeted student population and/or specific student need. Serves as a resource to institutional departments and leaders, as well as external constituencies, agencies, community members, and/or government entities as it relates to the interests of the student population. Leads a team of professional, technical and support staff in the delivery of programs and services that enrich the experience for students at the institution. Seeks resources and/or revenues to support program objectives.</t>
  </si>
  <si>
    <t>Dir,Student Services/Sm Unit/G7089/SC/Grade 15</t>
  </si>
  <si>
    <t>Directs and oversees the integrated student services and support function of the University's branch community college.  Develops and implements strategic and operating plans, directs and oversees academic and/or non-credit student programs and initiatives, and coordinates and integrates operating policies and procedures in all areas of the function.  Serves as chief student affairs officer of the college.</t>
  </si>
  <si>
    <t>Dir,Student Affairs/Lg Branch/G8002/SC/Grade 16</t>
  </si>
  <si>
    <t>Plans, organizes, implements, and evaluates career services programs.  Provides short- and long-range program planning and marketing of services.  Develops and oversees technological support.</t>
  </si>
  <si>
    <t>Dir,Career Services/G8003/SC/Grade 16</t>
  </si>
  <si>
    <t>Directs the operations of a wide variety of programs and services to university students, including student government, commuter students, Greek Life, and other student government-related areas.  Manages professional and administrative support staff.</t>
  </si>
  <si>
    <t>Dir,Student Activities/G8005/SC/Grade 16</t>
  </si>
  <si>
    <t>Directs and leads the facilitation and support of practical learning opportunities which enhance the development of the total student, to include co-curricular programs and service activities affecting the academic, education psychological, and sociocultural aspects of student life.  Sets strategic directions and leads and/or participates in the development of relevant University policies and initiatives. Manages fiscal oversight and directs a wide range of self-sustaining revenue-generating auxiliary enterprises and student services of the University. May serve as a representative or liaison for the Vice President of Student Affairs.</t>
  </si>
  <si>
    <t>Assoc VP,Student Life/G8007/SC/Grade 17</t>
  </si>
  <si>
    <t>Directs the overall development and operations of the following departments/projects: Accessability Services, College Enrichment, Mentoring Institute, ROTC, Recreational Programs, Outreach Programs and Title V.  These programs are designed to recruit, retain and graduate a variety of students, many of them from underrepresented and low-income first generation backgrounds. Identifies and promotes opportunities for new and/or enhanced programs and services, directs major grant initiatives, and oversees strategic program planning and development for University Initiatives. Works with various departments and/or divisions on campus to create a student focus environment for current and future UNM students. Ensures that programs and services for students in the various programs acknowledge the University's commitment to cultural pluralism and diversity. Represents the Vice President for Student Affairs, as appropriate.</t>
  </si>
  <si>
    <t>AVP,Student Services/G8008/SC/Grade 18</t>
  </si>
  <si>
    <t>Under limited supervision, directs all facets of the operations of the Registrar's Office including student registration and records, class schedules, instructional space assignments, graduation clearance, and other related matters.  Plans and develops strategies for maintenance and upgrading of academic information infrastructure.</t>
  </si>
  <si>
    <t>Registrar/G8010/SC/Grade 16</t>
  </si>
  <si>
    <t>Provides integrated planning, management, and leadership in the development and administration of international education programs, services, and associated initiatives of the Global Education Office impacting multiple strategic core functions and components across the university. Identifies key strategic opportunities and interfaces with both domestic and international senior administration, faculty, staff, industry, academic, and government agency officials in the representation and development of international education programs and services designed to strengthen the university's international initiatives portfolio. Develops and implements activities to strengthen global communication and understanding through involvement in the various dimensions of educational and cultural exchange.</t>
  </si>
  <si>
    <t>Exec Dir,Global Ed Initiatives/G8012/SC/Grade 16</t>
  </si>
  <si>
    <t>Provides strategic direction, consultation, and support to the university community in addressing in an integrated way the education needs, prospects, and related concerns of women's needs within the region. Provides leadership to university departments, as well as government and community agencies and organizations, in the development and implementation and administration of programs designed to improve retention and graduation rates of women students.  Directs a variety of programs and initiatives associated with women's student services.  Provides leadership consultation and coordination to university constituents in their various interactions within services to target the women's community.  Provides leadership, consultation, and coordination to university constituencies in their various interactions with and services to women and represents both the University and the constituency externally at local, state, national, and international levels, as appropriate.</t>
  </si>
  <si>
    <t>Dir,Women's Resource Center/G8013/SC/Grade 15</t>
  </si>
  <si>
    <t>Within the Division of Student Affairs, provides strategic direction, consultation and support to the University community in addressing in an integrated way the educational needs, prospects and related concerns of a large, targeted student population typically exceeding 1,000 students and/or addressing specific needs impacting the University student population. Serves as a resource to institutional departments and leaders, as well as external constituencies, agencies, community members, and/or government entities as it relates to the interests of the student population. Oversees a multifaceted operation with integrated programs and services that enrich the student experience and ensure institutional compliance with federal, state, and other applicable regulations. Seeks resources and/or revenues to support program objectives, with a budget typically exceeding $1 million.</t>
  </si>
  <si>
    <t>Dir,Accessibility Resource Ctr/G8018/SC/Grade 16</t>
  </si>
  <si>
    <t>Directs the daily operations of the Admissions and Recruitment Services Office. Assists in policy planning and development on all departmental related matters. Plans and develops strategies for admission of graduate and undergraduate students. Plans and directs all programs designed to enhance the university's undergraduate student recruitment efforts at high schools and junior colleges to include minority recruitment efforts.</t>
  </si>
  <si>
    <t>Dir,Admissions &amp; Recruit/G8025/SC/Grade 16</t>
  </si>
  <si>
    <t>Directs, plans and coordinates all aspects of academic advisement across the University. Oversees institutional standards of practice to ensure all academic and integrated advisement efforts effectively and efficiently support the University's accreditation, enrollment, retention and graduation goals. Provides functional direction and strategic coordination to University schools and colleges under the Provost and Executive Vice President  (EVP) for Academic Affairs.</t>
  </si>
  <si>
    <t>Dir,Univ Advising Strategies/G8029/SC/Grade 16</t>
  </si>
  <si>
    <t>Directs and oversees the integrated student services and support activities of the University's Branch campus.  Develops and implements strategic and operating plans, and advises, coordinates, and integrates policies and procedures.  Serves as the chief student affairs officer of the branch.</t>
  </si>
  <si>
    <t>Dir,Student Affairs/Sm Branch/G8030/SC/Grade 15</t>
  </si>
  <si>
    <t>Leads and develops a comprehensive institutional assessment program to support the university's mission and strategic initiatives. Designs, directs, and supports academic and administrative program reviews and related activities that demonstrate institutional effectiveness.  Coordinates with UNM branch campuses and the Health Sciences Center for the purpose of Higher Learning Commission assessment reporting.</t>
  </si>
  <si>
    <t>Director of Assessment/G8031/SC/Grade 16</t>
  </si>
  <si>
    <t xml:space="preserve">Under the direction of the Vice President for Student Affairs, leads, directs, and coordinates the multifaceted operations, programs, and services of the University's Student Union Building (SUB). Collaborates with student organizations, vendors, campus partners, University administrators, and other external and internal constituencies to ensure programs and facilities support the needs of the campus community and student body. Directs operations to ensure efficiency of service, cost effectiveness, ongoing facility management, effective resource allocation, special activity and event coordination, marketing of services and offerings, human resource administration, and all other associated activities. </t>
  </si>
  <si>
    <t>Dir,Student Union Building/G8032/SC/Grade 16</t>
  </si>
  <si>
    <t>Within the Division of Student Affairs, provides strategic direction, consultation and support to the University community in addressing in an integrated way the educational needs, prospects and related concerns of a large, targeted student population typically exceeding 1,000 students and/or addressing specific needs impacting the majority of the University student population. Serves as a resource to institutional departments and leaders, as well as external constituencies, agencies, community members, and/or government entities as it relates to the interests of the student population. Oversees a multifaceted operation with integrated programs and services that enrich the student experience and ensure institutional compliance with federal, state, and other applicable regulations. Seeks resources and/or revenues to support program objectives, with a budget typically exceeding $1 million.</t>
  </si>
  <si>
    <t xml:space="preserve"> Bachelor's degree</t>
  </si>
  <si>
    <t>At Least 7 Years Of Experience Directly Related To The Duties And Responsibilities Specified</t>
  </si>
  <si>
    <t>Dir,Student Services/Lg Unit/G8033/SC/Grade 16</t>
  </si>
  <si>
    <t>G8034</t>
  </si>
  <si>
    <t>Dir,Academic Success</t>
  </si>
  <si>
    <t>Reporting to the Dean or Associate Dean of a school/college, directs and oversees programs designed to target, recruit, admit, advise, engage and retain students in undergraduate and/or graduate degree programs. Manages recruitment and admissions plans and practices among the degree and special programs. Provides advanced professional/technical leadership, consultation, and expertise within the program's area of focus. Sets strategic direction, develops and implements work scope and related operational policies and procedures that contribute to student success in the program.</t>
  </si>
  <si>
    <t>Dir,Academic Success/G8034/SE/Grade 15</t>
  </si>
  <si>
    <t>G9001</t>
  </si>
  <si>
    <t>Classification has not summary - used for posting purposes only</t>
  </si>
  <si>
    <t>Used for posting purposes only</t>
  </si>
  <si>
    <t>No Data</t>
  </si>
  <si>
    <t>VP,Enrollment Management</t>
  </si>
  <si>
    <t>Provides strategic leadership and direction to the University in all facets of the establishment of institutional initiatives related to student enrollment management. Directs the management of the various component activities of the Enrollment Management function, ensuring that all programs and initiatives are integrated and effective in supporting the overall mission, goals, and objectives of the institution. Directly participates in institutional planning and decision making as a member of the Provost's Executive Cabinet.</t>
  </si>
  <si>
    <t>Under general supervision, assists in the planning, preparation, design, and installation of museum exhibits, art collections, or other display materials.  Designs and constructs display materials as required.  Coordinates the packing, moving, maintenance, and security of collections.  May assist with the planning and preparation of printed promotional materials.</t>
  </si>
  <si>
    <t>Preparator/H0001/SN/Grade 08</t>
  </si>
  <si>
    <t>Plans and implements activities which are designed to develop a range of social, cognitive, and/or motor skills for individual and/or groups of children within a specified age range, working within a child care center, classroom, or field environment.  Supervises and trains student employees and/or staff engaged in child care and development activities.</t>
  </si>
  <si>
    <t>Child Development Associate/H0003/SU/Grade 07</t>
  </si>
  <si>
    <t>25-4010 - Archivists, Curators, and Museum Technicians</t>
  </si>
  <si>
    <t>Collects, organizes, and maintains control over a wide range of primary sources in many formats. Creates finding aids in compliance with professional standards and encodes finding aids using contemporary tools to make them available to researchers online. Appraises potential acquisitions. Provides research assistance in the use of archival materials. Develops policies and/or procedures and directly manages the acquisition, disposition, access to, and safekeeping of archival materials.</t>
  </si>
  <si>
    <t>25-4010</t>
  </si>
  <si>
    <t>25.0103</t>
  </si>
  <si>
    <t>Archivist/H0004/SE/Grade 13</t>
  </si>
  <si>
    <t>902 - CHILD CARE WORKERS</t>
  </si>
  <si>
    <t>39-9011 - Childcare Workers</t>
  </si>
  <si>
    <t>Provides a safe, stimulating environment for young children.  Conducts individual and group activities to encourage learning and develop social interaction skills.  Prepares and/or serves children's meals.  Maintains appropriate records of attendance and activities.</t>
  </si>
  <si>
    <t>39-9011</t>
  </si>
  <si>
    <t>19.0709</t>
  </si>
  <si>
    <t>Child Care Worker/H0005/SU/Grade 05</t>
  </si>
  <si>
    <t>Under general supervision, develops curricula and creates, implements, and delivers educational programs for student audiences to achieve the goals and objectives of a contract or grant-funded program. Advises, tests, and teaches students in a variety of subjects. Plans, develops and oversees community outreach programs. Promotes programs through community networking and recruiting efforts; recruits and trains tutors and teachers. May coordinate and implement recruitment and retention programs, special events, and support services. May provide financial aid/scholarship advisement for targeted student populations.</t>
  </si>
  <si>
    <t>Teacher/Basic Education/H0007/SE/Grade 11</t>
  </si>
  <si>
    <t>Assists teachers with curriculum planning, supervision, and teaching of children or adults in a classroom setting; assists in presenting and reinforcing learning concepts.</t>
  </si>
  <si>
    <t>Teacher Aide/H0009/SU/Grade 06</t>
  </si>
  <si>
    <t>Provides academic tutoring services to a wide variety of individuals and groups.  Creates and implements tutorial programs that guide and assist students with homework, problem solving, report writing, and test preparation.</t>
  </si>
  <si>
    <t>Tutor/H0010/SU/Grade 08</t>
  </si>
  <si>
    <t>Conducts focused educational/training needs assessments within specified targeted adult populations;  designs, develops, delivers, and evaluates a range of responsive educational curricula and training programs within defined fields of expertise.</t>
  </si>
  <si>
    <t>Training Specialist/H0013/SE/Grade 11</t>
  </si>
  <si>
    <t>Plans and coordinates public, professional, or community non-health related educational programs.  Develops curricula, prepares relevant presentations and materials, and organizes and delivers and/or facilitates classes, workshops, seminars, and other training services.  Provides student advisement and associated services as appropriate.  May research and prepare grant proposals or promotional material.</t>
  </si>
  <si>
    <t>Education Specialist/H0014/SE/Grade 11</t>
  </si>
  <si>
    <t>Under general supervision, plans, implements, and evaluates health education and/or clinical training programs, conferences, and other associated activities for individual, group, and/or community needs.  Collaborates with other health specialists to ascertain health needs, develop desirable health goals, and determine availability of professional health services.  Develops and maintain cooperation between public, civic, professional, and voluntary agencies.  May specialize in specific healthcare professions, such as neonatology, substance and alcohol abuse, pediatrics, and obstetrics and gynecology.</t>
  </si>
  <si>
    <t>Health Educator/H0015/SE/Grade 11</t>
  </si>
  <si>
    <t>Leads and coordinates individual or group adult fitness/physical training sessions for a specified health and fitness program.</t>
  </si>
  <si>
    <t>At Least 1 Year Of Experience Directly Related To The Duties And Responsibilities Specified. Recognized Competency In Field Of Instructional Expertise. May Require Technical Certification Dependent On The Instructional Specialty (Afaa, Ace, Neta, Nasm, Etc.).</t>
  </si>
  <si>
    <t>Group Fitness Instructor/H0019/SN/Grade 09</t>
  </si>
  <si>
    <t>Under direct supervision,  provides support to all day-to-day aspects of the care of a specified museum collection, including assisting in the planning, development, research, and implementation of collection exhibitions, touring exhibitions and/or curated exhibitions organized with incoming loans, or touring exhibition.</t>
  </si>
  <si>
    <t>Curatorial Assistant/H0020/SN/Grade 07</t>
  </si>
  <si>
    <t>Under general supervision, plans, develops, and oversees the implementation of a range of educational programs and exhibits on behalf of a University museum. Develops and coordinates a wide variety of programs and activities in support of learning and engagement.</t>
  </si>
  <si>
    <t>Curator,Education &amp; Publ Progs/H0021/SE/Grade 13</t>
  </si>
  <si>
    <t xml:space="preserve">Under limited supervision, provides specialized education, training, and technical coordination within an area of critical health-related or associated educational concern to professional provider groups, teachers, classroom personnel and/or community programs. Assesses needs, designs, develops, and delivers workshops, informational material, and/or special programs to meet community and/or classroom needs. Provides independent consultation and advice to professional health care providers/educators on specific requirements, and on education methods and techniques within an area of professional specialty. </t>
  </si>
  <si>
    <t>Health Education Consultant/H0023/SE/Grade 12</t>
  </si>
  <si>
    <t>Under general supervision, provides assistance in the development and delivery of training, and preparation and distribution of educational and informational materials within a specialized education program.  Provides advisement and support and/or prepares and conducts specified training in accordance with prescribed, standardized objectives and guidelines.  Provides input into the development of specific training and/or technical assistance programs.</t>
  </si>
  <si>
    <t>Education Associate/H0024/SN/Grade 07</t>
  </si>
  <si>
    <t>Provides instructional assistance and technical/operational support to faculty and students in a biological or health sciences teaching laboratory setting.  Guides and assists students in the use of appropriate laboratory methods, techniques, and equipment.</t>
  </si>
  <si>
    <t>Med Lab Teaching Asst/H0028/SN/Grade 09</t>
  </si>
  <si>
    <t>Establishes and manages integrated training and development strategies and programs for practice physicians and Medical Coders employed by the UNM Medical Group. Develops and implements strategic needs analyses and training plans for the organization; coordinates and evaluates curriculum development, and conducts the preparation and delivery of training.  Oversees all program development, fiscal management, and administrative aspects of the activity, to include development, technical coordination, and management of internal and/or external professional training and development and support staff. Provides guidance and leadership to coding and billing management in the implementation and administration of effective systems, processes, and procedures.</t>
  </si>
  <si>
    <t>At Least 7 Years Of Experience Directly Related To The Duties And Responsibilities Specified.
Certification/Licensure
Cpc (Certified Professional Coder).</t>
  </si>
  <si>
    <t>Coding Education Manager/H0043/SE/Grade 13</t>
  </si>
  <si>
    <t>Designs, develops, and delivers educational programs in support of the New Mexico Public Education Department (NMPED) curriculum and the State of New Mexico Content Standards for participants in a specified enriched elementary/secondary level academic program.  Typically, works on an on-call, short-duration basis within defined subject matter areas and program objectives.</t>
  </si>
  <si>
    <t>Teacher,Pre-College Programs/H0045/SE/Grade 11</t>
  </si>
  <si>
    <t xml:space="preserve">Under limited supervision, provides specialized education, training, and technical coordination within an area of educational concern to interprofessional provider groups, teachers, classroom personnel and/or community programs. Assesses needs, designs, develops, and delivers workshops, informational material, and/or special programs to meet community and/or classroom needs. Provides independent consultation and advice to educators on specific requirements, and on educational methods and techniques within an area of professional specialty. </t>
  </si>
  <si>
    <t>Education Consultant/H0046/SE/Grade 13</t>
  </si>
  <si>
    <t>H0047</t>
  </si>
  <si>
    <t>For-Credit Instructor</t>
  </si>
  <si>
    <t>25-1199 - Postsecondary Teachers, All Other</t>
  </si>
  <si>
    <t>Designs, develops, and delivers curriculum for a for-credit course within an undergraduate or graduate academic program. Develops syllabi, delivers lesson plans, and creates a learning environment conducive to student success. Monitors and documents academic progress through a variety of assignments. Responds to student questions, concerns, and inquiries regarding matters related to the course and refers students to appropriate University resources, as needed. Position is intended for current UNM employees taking on an additional 0.25 FTE appointment on a term basis and requires approval from the Provost Office prior to use.</t>
  </si>
  <si>
    <t xml:space="preserve">Possesses an academic degree relevant to the teaching matter and at least one level above the level at which they will teach, with the exception of terminal degrees or when equivalent experience is established. </t>
  </si>
  <si>
    <t>Possesses An Academic Degree Relevant To The Teaching Matter And At Least One Level Above The Level At Which They Will Teach, With The Exception Of Terminal Degrees Or When Equivalent Experience Is Established.</t>
  </si>
  <si>
    <t>25-1199</t>
  </si>
  <si>
    <t>12.0509</t>
  </si>
  <si>
    <t>For-Credit Instructor/H0047/SN/Grade 99</t>
  </si>
  <si>
    <t>H0048</t>
  </si>
  <si>
    <t>Teaching,Non-Credit Programs</t>
  </si>
  <si>
    <t>Hired on a per course basis, teaches or instructs non-credit vocational or occupational subjects at the postsecondary level in professional continuing education, workforce development, non-transcript certificates, and/or personal enrichment contexts. May teach or instruct participating minors in certain topics or classes. This is a fixed-term position (tied to the length of the course) that is restricted to part-time positions classified as "TN" status by the University.</t>
  </si>
  <si>
    <t xml:space="preserve">Must meet instructor degree, certification, or licensure requirements related to course content or other defined criteria. </t>
  </si>
  <si>
    <t xml:space="preserve">Must Meet Instructor Degree, Certification, Or Licensure Requirements Related To Course Content Or Other Defined Criteria. </t>
  </si>
  <si>
    <t>Teaching,Non-Credit Programs/H0048/SE/Grade 90</t>
  </si>
  <si>
    <t>25-4031 - Library Technicians</t>
  </si>
  <si>
    <t>Performs defined tasks and/or services. Provides technical support and assistance in the performance of routine library duties in one or more particular library specializations, such as access services or technical services.</t>
  </si>
  <si>
    <t>25-4031</t>
  </si>
  <si>
    <t>25.0301</t>
  </si>
  <si>
    <t>Library Info Specialist 1/H1001/SU/Grade 07</t>
  </si>
  <si>
    <t>Under direct  supervision, provides ongoing care and documentation of a large collection of artifacts, specimens, and/or artwork for a specified university museum or gallery, in accordance with relevant state and federal laws and regulations, and museum/gallery policies and procedures. Performs diverse activities related to both collections and exhibitions, including research and curatorial activities. Assists with exhibition development and installations, and implementation of related education programs and publications. May develop original content for exhibitions, museum/gallery programs, and publications, and may curate exhibitions.</t>
  </si>
  <si>
    <t>30.1401</t>
  </si>
  <si>
    <t>Curator 1/H1002/SN/Grade 09</t>
  </si>
  <si>
    <t>25-9011 - Audio-Visual and Multimedia Collections Specialists</t>
  </si>
  <si>
    <t>Under general supervision, provides specialized design, technical and operational support for the development of courses for a specified educational program or service activity. Partners with faculty and instructors to determine curricular needs and alternative methods for effective instructional delivery. Coordinates the production of specialized multimedia instructional products, to include educational videos and associated aids, educational websites, and/or interactive computer-based training programs for distance education and/or site-delivered educational formats.</t>
  </si>
  <si>
    <t>25-9011</t>
  </si>
  <si>
    <t>13.0501</t>
  </si>
  <si>
    <t>Instructional Media Splst/H1007/SE/Grade 12</t>
  </si>
  <si>
    <t>25-2010 - Preschool and Kindergarten Teachers</t>
  </si>
  <si>
    <t>Provides a stimulating, safe, and developmentally appropriate educational environment where  children have the opportunity to develop cognitive, social, emotional, and physical skills. Provides a block and lesson plan by which classes are conducted. May lead and functionally supervise teacher's aides or assistants.</t>
  </si>
  <si>
    <t>25-2010</t>
  </si>
  <si>
    <t>Teacher,Early Childhood/H1008/SE/Grade 08</t>
  </si>
  <si>
    <t>Provides instruction for Emergency Medical Services (EMS) Academy educational offerings, and participates in program planning, implementation, and evaluation. Participates in related projects.</t>
  </si>
  <si>
    <t>At Least 3 Years Of Ems Experience Directly Related To The Duties And Responsibilities Specified.
Certification/Licensure
Nm Licensure As Emt-Intermediate Or Paramedic.</t>
  </si>
  <si>
    <t>EMS Educator/H1009/SE/Grade 11</t>
  </si>
  <si>
    <t>Prepares chemicals, lab equipment, and student drawers for teaching lab. Maintains laboratory facilities and stockroom for experiments. Plans laboratory exercises with faculty. Tests and conducts experiments, exercises, and demonstrations. Provides technical assistance to staff and teaching assistants concerning experimental preparations and procedures. Ensures compliance with health and safety standards of laboratory operations.</t>
  </si>
  <si>
    <t>Teaching Lab Technician/H1010/SN/Grade 08</t>
  </si>
  <si>
    <t>Performs needs analyses, and designs and delivers specialized education, technical assistance, and information to specified child, youth, and/or adult community or school-based services programs statewide, as a consumer specialist in the service needs of children and/or youths within a specified target population.  Provides advocacy for clientele and/or their families on a community and state basis.</t>
  </si>
  <si>
    <t>Family Specialist/H1035/SN/Grade 10</t>
  </si>
  <si>
    <t>Performs an integrated range of tasks and/or services.  Provides technical support and assistance in the performance and coordination of routine and moderately complex library duties in one or more library specializations, such as access services or technical services; monitors daily operations.  Coordinates and prioritizes work of lower level staff and/or students.</t>
  </si>
  <si>
    <t>Library Info Specialist 2/H2001/SU/Grade 09</t>
  </si>
  <si>
    <t>Under limited supervision, plans and directs the physical and intellectual care of the collections.  Performs research and prepares publications for the collection, assists with conservation and preservation concerns, updates and maintains accurate records. Coordinates all aspects of exhibition planning, development and preparation, including the execution of primary and secondary research, development and preparation of interpretive materials, coordination of loans and exhibitions activities, and all other associated day-to-day operations of a museum.</t>
  </si>
  <si>
    <t>Curator 2/H2002/SE/Grade 11</t>
  </si>
  <si>
    <t>39-9030 - Recreation and Fitness Workers</t>
  </si>
  <si>
    <t>Under indirect supervision, plans and leads a range of individualized exercise/activity sessions for clients in a fitness specialty area.</t>
  </si>
  <si>
    <t>National Certification In Personal Training (Issa, Ace, Acsm Or Nsca), Or Equivalent.</t>
  </si>
  <si>
    <t>39-9030</t>
  </si>
  <si>
    <t>Personal Trainer/H2004/SN/Grade 11</t>
  </si>
  <si>
    <t>25-4021 - Librarians</t>
  </si>
  <si>
    <t>Performs complex and specialized tasks and/or services requiring advanced skills in one or more library specializations.  Monitors daily operations and participates in the development of unit operating policies and procedures. Plans, implements, and evaluates services, and establishes service standards.  Coordinates, prioritizes and oversees the work of lower level staff and/or students.</t>
  </si>
  <si>
    <t>25-4021</t>
  </si>
  <si>
    <t>13.1334</t>
  </si>
  <si>
    <t>Library Info Specialist 3/H3001/SE/Grade 11</t>
  </si>
  <si>
    <t>Under general supervision, directs the development, research, management, presentation and interpretation of the collection. Provides subject specialist expertise for collections and produces innovative research in support of museum exhibitions and publications. Develops advanced research, exhibition, and publication programs. Serves as liaison between the university and external agencies. Participates in the writing of grant proposals and administers resulting projects. Participates in short and long-term planning for department and museum. Oversees compliance with state and federal law in accordance with applicable university and departmental policies and procedures.</t>
  </si>
  <si>
    <t>Curator 3/H3002/SE/Grade 13</t>
  </si>
  <si>
    <t>Provides academic tutoring services to a wide variety of individuals and groups.  Leads and coordinates the activities of peer and professional tutors, and participates in the overall administration of the tutoring program for the unit.  Creates and/or guides and oversees the creation and implementation of tutorial programs that guide and assist students with homework, problem solving, report writing, and test preparation.</t>
  </si>
  <si>
    <t>Sr Tutor/H4003/SU/Grade 09</t>
  </si>
  <si>
    <t>Plans, implements, manages, and evaluates integrated instructional media projects, programs, and support for one or more education-related components of the University.  Establishes instructional media standards based on sound adult learning principles and develops  design strategies.  Develops and implements policies, procedures, and quality standards for instructional media project and program activities.</t>
  </si>
  <si>
    <t>Instructnl Media Project Mgr/H4007/SE/Grade 13</t>
  </si>
  <si>
    <t>Provides a stimulating, safe, and developmentally appropriate educational environment where preschool children have the opportunity to develop cognitive, social, emotional, and physical skills. Develops and implements daily lesson plans for early childhood classrooms. Leads and supervises preschool teachers in curriculum, classroom environment, and parent relationships.</t>
  </si>
  <si>
    <t>Master Teacher,Early Childhood/H4008/SE/Grade 10</t>
  </si>
  <si>
    <t>Under general supervision coordinates and oversees the University of New Mexico Museum's collections, acquistions, documentation, housing, use, preservation, disposition, and maintenance.  Receives, prepares, and catalogs new materials; coordinates and organizes exhibition related movement of objects, including packing, shipping, and insurance for collections exhibitions and incoming and outgoing loans to/from the Museum.  Coordinates access to collection for study, teaching, and research. Coordinates and facilitates ongoing reports to track maintenance activity and updates to the database of collection contents.  Coordinates publicity and publications related to the collection and exhibitions including copyright permissions and images. May supervises museum personnel, volunteers, and/or students.</t>
  </si>
  <si>
    <t>Collections Associate/H4018/SE/Grade 11</t>
  </si>
  <si>
    <t>Under indirect supervision, coordinates, assists, and facilitates all aspects of the development and implementation of curricula and associated educational initiatives for the faculty of a specified academic unit.  Assists in the planning and development of curricular structure and coordinates the design, development, and publication all educational support materials for the unit.</t>
  </si>
  <si>
    <t>Coord,Curriculum Development/H5002/SN/Grade 11</t>
  </si>
  <si>
    <t>Oversees the operations of one or more specialized library services or areas that serve a wide range of customers and is a key component of library or campus infrastructure. Performs a range of complex and specialized library tasks requiring a high level of professional expertise and customer service skills. Monitors and oversees daily operations and participates in the development of unit operating policies and procedures, systems to maintain unit records, and unit quality standards.</t>
  </si>
  <si>
    <t>Library Services Coordinator/H5006/SE/Grade 12</t>
  </si>
  <si>
    <t>Oversees and coordinates the exhibitions activities and associated day-to-day operations of a museum. Participates in development of exhibitions concepts, designs plans, and implements exhibits. Constructs exhibitions for display of artifacts, data, artwork, and memorabilia. Oversees and coordinates exhibition production schedule Participates in long-term exhibit planning and development.</t>
  </si>
  <si>
    <t>Coord,Exhibitions/H5052/SE/Grade 11</t>
  </si>
  <si>
    <t>39-1020 - First-Line Supervisors of Personal Service Workers</t>
  </si>
  <si>
    <t>Under indirect supervision, oversees a large, integrated wellness program for UNM employees.  Provides and implements program planning, budgeting, and administration, and develops related operational policies and procedures.  The program supports and aligns with Benefits departmental strategic cost saving initiatives, as well as Human Resources goals and mission.  Program initiatives may be research oriented, employee services, activity based and/or education oriented.</t>
  </si>
  <si>
    <t>39-1020</t>
  </si>
  <si>
    <t>Supv,Wellness Program/H6023/SE/Grade 13</t>
  </si>
  <si>
    <t>Provides operational management to include planning and organizing workflow, developing, establishing and implementing operating policies and procedures, personnel and budget management, and record maintenance; assists in long-term needs assessment and goal planning.</t>
  </si>
  <si>
    <t>Mgr,Library Operations/H7002/SE/Grade 13</t>
  </si>
  <si>
    <t>Manages the career counseling unit, the career resource library, and technological support services activities for the Career Services unit.  Oversees student assessment, counseling, and crisis intervention, and provides direct clinical and/or career counseling services as required.  Trains, supervises, and evaluates clinical/career counselors and practicum interns.  Assists in the development and management of goals, objectives, policies, and administrative/human resource operations of the Career Services department.</t>
  </si>
  <si>
    <t>At Least 5 Years Of Experience Directly Related To The Duties And Responsibilities Specified.
Certification/Licensure
State Of New Mexico Licensed Mental Health Counselor (Lmhc) Or Higher.</t>
  </si>
  <si>
    <t>Mgr,Career Counseling/H7003/SE/Grade 14</t>
  </si>
  <si>
    <t>In accordance with the University of New Mexico Board of Regents (BRPM 2.9) and under regulations established by the New Mexico Commission of Public Records, develops standards and procedures for selecting, preserving, organizing, and servicing both official and personal records which provide evidence of the University's contribution to society, and for determining whether and when University records may be permanently removed or destroyed. The Archivist shall have final authority to disapprove the removal or destruction of University records until satisfied that the records have no historical, legal, or fiscal value.</t>
  </si>
  <si>
    <t>University Archivist/H7016/SE/Grade 14</t>
  </si>
  <si>
    <t>Collections Manager/H7018/SE/Grade 13</t>
  </si>
  <si>
    <t>Under the direction of the Museum Board, plans and administers the programmatic and operational aspects of Harwood Museum. Directs and oversees the exhibitions, educational programs, fundraising efforts, public relations, publications and printed materials. Occasionally prepares and delivers or causes to be published lectures or papers on aspects of the Museum's collection. Represents the Museum with its constituencies, including patrons and contributors, volunteers, Harwood Alliance members, the UNM community, and the general public of Taos and Northern New Mexico. Interacts with the Museum's peer and broader Museum and Arts communities. Develops and supervises staff members.</t>
  </si>
  <si>
    <t>Dir,Harwood Museum/H8001/SC/Grade 15</t>
  </si>
  <si>
    <t>Directs and oversees all operational, administrative, and programmatic aspects of the UNM Art Museum and Jonson Gallery.</t>
  </si>
  <si>
    <t>Dir,Art Museums/H8002/SC/Grade 16</t>
  </si>
  <si>
    <t>Directs and administers all aspects of the operation of the Children's Campus Child Care Center for Early Care and Education, to include revenue generation; management of staff; development and implementation of policies and procedures, program development and implementation, management of budgets, and day-to-day administration.  Ensures that all State licensing regulations and nationally recognized accreditation standards are maintained.</t>
  </si>
  <si>
    <t>Dir,Child Care Center/H8003/SC/Grade 16</t>
  </si>
  <si>
    <t>6012 - TRADES/CRAFTS S2</t>
  </si>
  <si>
    <t>49-9099 - Installation, Maintenance, and Repair Workers, All Other</t>
  </si>
  <si>
    <t>Maintains automated swimming pool chemistry controllers as well as filtration equipment. Performs equipment troubleshooting, preventative maintenance and complex repairs on sports exercise equipment and other facility related equipment and structures.</t>
  </si>
  <si>
    <t>49-9099</t>
  </si>
  <si>
    <t>47.0101</t>
  </si>
  <si>
    <t>Pool/Facilities Maint Tech/I0001/SN/Grade 08</t>
  </si>
  <si>
    <t>3041 - HEALTH TECHS S1</t>
  </si>
  <si>
    <t>21-1029 - Social Workers, All Other</t>
  </si>
  <si>
    <t>Under general supervision, counsels and aids at-risk individuals and/or families requiring one or more forms of psycyhosocial services; interviews clients experiencing problems with personal and family adjustments, finances, employment, food, housing, physical and mental impairments, and/or similar areas; secures and evaluates applicable related information; refers clients to community resources and other organizations.</t>
  </si>
  <si>
    <t>21-1029</t>
  </si>
  <si>
    <t>Caseworker/I0002/SN/Grade 06</t>
  </si>
  <si>
    <t>9011 - SECURITY &amp; SAFETY SERVICE S1</t>
  </si>
  <si>
    <t>39-3031 - Ushers, Lobby Attendants, and Ticket Takers</t>
  </si>
  <si>
    <t>Performs routine duties associated with the provision of customer service at athletic and/or other special events, to include ticket-taking, assisting at concessions, attending parking areas, and/or other related activities. Typically works on an on-call basis at specified events.</t>
  </si>
  <si>
    <t>39-3031</t>
  </si>
  <si>
    <t>Special Events Worker/I0003/SN/Grade 05</t>
  </si>
  <si>
    <t>33-9092 - Lifeguards, Ski Patrol, and Other Recreational Protective Service Workers</t>
  </si>
  <si>
    <t>Ensures the safety of patrons of an aquatic facility by preventing and responding to emergencies.</t>
  </si>
  <si>
    <t>At Least 6 Months Of Experience Directly Related To The Duties And Responsibilities Specified. Certification/Licensure: Current Certification As Lifeguard By A Recognized Source Of Training.</t>
  </si>
  <si>
    <t>33-9092</t>
  </si>
  <si>
    <t>03.0208</t>
  </si>
  <si>
    <t>Lifeguard/I0009/SN/Grade 05</t>
  </si>
  <si>
    <t>43-4199 - Information and Record Clerks, All Other</t>
  </si>
  <si>
    <t>Provides specialized, skilled assistance at scheduled intercollegiate athletic games.  Areas of specialty may include game timing, shot clock operation, game statistics and recordkeeping, PA announcing, chain crew duties, and/or other directly related official functions.  Typically works on an on-call basis as needed.</t>
  </si>
  <si>
    <t>43-4199</t>
  </si>
  <si>
    <t>Game Stats Crew Member/I0010/SN/Grade 05</t>
  </si>
  <si>
    <t>2052 - HEALTH P2</t>
  </si>
  <si>
    <t>Provides professional and confidential crisis response, advocacy, accompaniment, and referral services to survivors of all forms of violence, including sexual assault, intimate partner violence, hate crimes, stalking, sexual harassment, and other crimes in order to facilitate and promote individual recovery and success. Empowers individuals by providing clear and timely information and access to resources so individuals may make informed decisions that reflect their unique needs. Responsible for complying with federal and state regulations, such as the Violence Against Women Act (VAWA), Title IX, and Clery Act.</t>
  </si>
  <si>
    <t>Campus Advocate/I0011/SE/Grade 12</t>
  </si>
  <si>
    <t>9013 - SECURITY &amp; SAFETY SERVICE S3</t>
  </si>
  <si>
    <t>Oversees and coordinates the implementation and operation of a specified recreational activities program, or a closely associated group of programs, designed for faculty, staff, students, and/or members of the general public.  Coordinates programming, logistics, facilities and/or equipment, budgeting, and administration for the program.  Oversees and administers activity leaders, support staff, and/or student employees and volunteers, as appropriate.</t>
  </si>
  <si>
    <t>Coord,Recreational Services/I5001/SU/Grade 10</t>
  </si>
  <si>
    <t>Oversees the day-to-day operation, maintenance, and administration of the University's aquatic facility, which consists of the Johnson Pool, the Olympic Pool, and the Therapy Pool.  Oversees the hiring, training, testing, and certification of staff and student employees of the facility.  Develops and implements various aquatic programs.  Ensures that all appropriate water health and safety standards are maintained.</t>
  </si>
  <si>
    <t>At Least 3 Years Of Experience Directly Related To The Duties And Responsibilities Specified.
Certification/Licensure
American Red Cross Lifeguard Instructor Certification
American Red Cross Professional Rescuer Cpr/Aed Instructor Certification
National Swimming Pool Foundation Certified Pool Operator Certification</t>
  </si>
  <si>
    <t>Aquatics Manager/I6001/SN/Grade 11</t>
  </si>
  <si>
    <t>Directs and oversees all aspects of the management of the Department of Recreational Services, a University enterprise devoted to the provision of recreational and wellness programs and services for students, staff, and faculty of the University.  Provides direction in the planning, development, and implementation of policies, strategies, and initiatives that enhance the cost-effective use of University facilities for recreational programming, and provides strategic leadership in the establishment of collaborative recreational environments that encourage and enhance learning, teaching, study, work, and general life skills development.</t>
  </si>
  <si>
    <t>Dir,Recreational Services/I8001/SC/Grade 16</t>
  </si>
  <si>
    <t>51-5113 - Print Binding and Finishing Workers</t>
  </si>
  <si>
    <t>Sets up, operates, and maintains all phases of a state-of-the-art digital electronic publishing system.  Ensures optimum production efficiency and compliance with customer requirements and quality standards.</t>
  </si>
  <si>
    <t>51-5113</t>
  </si>
  <si>
    <t>Prodn Publshg Systems Tech/K0015/SW/Grade 07</t>
  </si>
  <si>
    <t>Under general supervision, manages and oversees the day-to-day operations of one or more media production facilities. Manages copy and digital media production, maintenance and deployment of multimedia equipment, sale of produced materials, and maintenance of billing and inventory records. May plan, design, and coordinate the production of specialized multimedia instructional products to include printed materials, educational videos and associated aids, educational websites, and/or interactive computer-based training programs for distance education and/or site-delivered formats. Hires and supervises personnel. Oversees marketing and customer services for the operation.</t>
  </si>
  <si>
    <t>Digital &amp; Media Svcs Ops Mgr/K7010/SE/Grade 12</t>
  </si>
  <si>
    <t>3022 - RESEARCH/SCIENCE/ENG TECHS 2</t>
  </si>
  <si>
    <t>Collects edits, processes, and coordinates research data in support of a specified research study or group of studies.  Arranges and conducts field interviews as appropriate to the study, and records research data in accordance with specified protocol and procedures.  Travels to various sites within a specified geographical area, as appropriate to the objectives of the study.</t>
  </si>
  <si>
    <t>Field Research Assistant/L0006/SN/Grade 06</t>
  </si>
  <si>
    <t>3023 - RESEARCH/SCIENCE/ENG TECHS 3</t>
  </si>
  <si>
    <t>29-2090 - Miscellaneous Health Technologists and Technicians</t>
  </si>
  <si>
    <t>Conducts highly complex, advanced technical laboratory analyses which are integrated in nature, and which require significant, in-depth knowledge of a specific area of science or engineering.  May conduct complex research activities involving analysis and evaluation of research data in support of an established scientific/engineering effort.</t>
  </si>
  <si>
    <t>29-2090</t>
  </si>
  <si>
    <t>Research Specialist/Lab/L0008/SN/Grade 11</t>
  </si>
  <si>
    <t>19-4061 - Social Science Research Assistants</t>
  </si>
  <si>
    <t>Under indirect supervision, undertakes extended travel to geographically remote/exotic locations to perform biological data collection, processing, and analysis activities in support of a specified field research study, and to identify and recommend new potential areas and directions for associated research.</t>
  </si>
  <si>
    <t>19-4061</t>
  </si>
  <si>
    <t>45.0101</t>
  </si>
  <si>
    <t>Field Research Assoc/Biol Sci/L0009/SN/Grade 08</t>
  </si>
  <si>
    <t>Provides technical assistance, as assigned, in the collection, processing, and coordination of data, samples, and/or specimens for a specified research study or group of studies.  Works within established research protocol and under specific instructions as to method, process, and technique to perform or assist with routine tests, experiments, and/or procedures relevant to the field of study.</t>
  </si>
  <si>
    <t>At Least 1 Year Of Experience Directly Related To The Duties And Responsibilities Which May Include Practicum.</t>
  </si>
  <si>
    <t>Research Assistant/Staff/L0011/SN/Grade 06</t>
  </si>
  <si>
    <t>Under indirect supervision, acts as a research-based liaison and interpretive information resource to the University research community and other targeted constituencies with respect to human research projects being conducted within a specified clinical research operation.  Develops mechanisms and serves as a conduit for effective information exchange and collaboration among researchers, and may serve as a co-investigator on specific research studies.  Provides technical assistance in the design and development of grant applications, presentations, and manuscripts.</t>
  </si>
  <si>
    <t>Research Information Splst/L0012/SE/Grade 13</t>
  </si>
  <si>
    <t>17-3020 - Engineering Technicians, Except Drafters</t>
  </si>
  <si>
    <t>Performs highly complex, specialized engineering fabrication and maintenance in direct support of new and existing research programs.  Oversees and coordinates advanced digital/electronic facilities control systems and processes, and tests, repairs, and maintains various advanced engineering systems related to the research being performed.  Oversees and coordinates the work of independent contractors, as appropriate.</t>
  </si>
  <si>
    <t>17-3020</t>
  </si>
  <si>
    <t>Research Specialist/Facilities/L0013/SN/Grade 11</t>
  </si>
  <si>
    <t>Manages and coordinates the on-site establishment and execution of research and associated administrative protocol within the defined parameters of a funded community-based research study.  Establishes, and maintains community relationships; engages and recruits community participation; schedules, coordinates, and performs standardized and/or prescribed data collection and analytical procedures. Collects and prepares data, and conducts a variety of standardized tests and analyses in accordance with detailed protocol and procedural specifications. Participates as appropriate in the interpretation of field research data and in the publication and/or presentation of results.</t>
  </si>
  <si>
    <t>Community-Based Resrch Splst/L0017/SE/Grade 11</t>
  </si>
  <si>
    <t>15-2041 - Statisticians</t>
  </si>
  <si>
    <t>Provides a wide range of advanced statistical expertise, guidance, and support to researchers, scientists, faculty, research teams, and managers engaged in research studies within the health sciences. Participates in the design, development, and reporting of research studies and clinical trials. Collects, analyzes and interprets biological and health science data across multiple research entities in the University's health system. Responds to a broad range of complex statistical issues arising in a variety of clinical and health science research settings.</t>
  </si>
  <si>
    <t>15-2041</t>
  </si>
  <si>
    <t>26.1102</t>
  </si>
  <si>
    <t>Biostatistician/L0018/SE/Grade 15</t>
  </si>
  <si>
    <t>19-2099 - Physical Scientists, All Other</t>
  </si>
  <si>
    <t>Under direct supervision, uses fundamental concepts, practices, and procedures of particular field of specialization to perform routine scientific research tasks requiring application of established techniques, procedures, and criteria.</t>
  </si>
  <si>
    <t>19-2099</t>
  </si>
  <si>
    <t>30.1801</t>
  </si>
  <si>
    <t>Research Scientist 1/L1001/SE/Grade 11</t>
  </si>
  <si>
    <t>Performs standardized or prescribed research assignments involving a sequence of related operations under detailed and controlled research, laboratory, or field procedures in physics, astronomy, geology, chemistry, and similar fields.  Conducts a variety of standardized tests; prepares test specimens.  Sets up and operates standard laboratory testing equipment of moderate complexity.  Records test data, providing basic analyses and interpretations.  May specialize in astrophysics, thermodynamics, nuclear physics, meteoritics, or related areas.</t>
  </si>
  <si>
    <t>Research Tech/Phys Sciences/L1003/SN/Grade 08</t>
  </si>
  <si>
    <t>Independently employs a broad knowledge of principles, practices, and procedures in a particular field of specialization to plan, design, and conduct research and present findings.  Carries out novel or complex assignments requiring the development of new or improved techniques and procedures.  May act in a liaison capacity with various department, divisions, and organizations.</t>
  </si>
  <si>
    <t>Sr Research Scientist 1/L1004/SE/Grade 14</t>
  </si>
  <si>
    <t>Under general supervision, performs standardized or prescribed research assignments involving a sequence of related operations under detailed and controlled research or laboratory procedures in biology, microbiology, cell biology, pharmacy, biochemistry, anesthesiology, pathology, and/or other life sciences.  Conducts a variety of standardized tests; prepares test specimens.  Sets up and operates standard laboratory testing equipment of moderate complexity.  Records test data, providing basic analyses and interpretations.</t>
  </si>
  <si>
    <t>Research Tech/Life Sciences/L1005/SN/Grade 08</t>
  </si>
  <si>
    <t>Provides professional statistical support to one or more research studies in the physical, life, and/or socioeconomic sciences, to include data collection, assistance in the establishment of data collection instruments and protocol, data analysis/manipulation and management, computer systems/applications programming and analysis, and reporting.</t>
  </si>
  <si>
    <t>Statistician/L1006/SE/Grade 11</t>
  </si>
  <si>
    <t>Under general supervision, performs standardized and/or prescribed data collection and analytical procedures for a specified life sciences field research study.  Collects and prepares data, biological samples, and/or specimens, and conducts a variety of standardized tests and/or analyses in accordance with detailed protocol and procedural specifications.  Participates as appropriate in the interpretation of field research data and in the publication, and/or presentation of results.</t>
  </si>
  <si>
    <t>Field Research Tech/Life Sci/L1009/SN/Grade 08</t>
  </si>
  <si>
    <t>19-3022 - Survey Researchers</t>
  </si>
  <si>
    <t>Participates as a member of an archaeology crew in locating, collecting, recording, and interpreting archaeological data during the survey, testing, and excavation phases of an archaeology project.</t>
  </si>
  <si>
    <t>Completion Of A Field School.</t>
  </si>
  <si>
    <t>19-3022</t>
  </si>
  <si>
    <t>27.0501</t>
  </si>
  <si>
    <t>Archaeology Crew Member/L1010/SN/Grade 08</t>
  </si>
  <si>
    <t>19-4092 - Forensic Science Technicians</t>
  </si>
  <si>
    <t>U6 - United Staff - UNM(OMI Invest)</t>
  </si>
  <si>
    <t>Investigates and/or coordinates the investigation of deaths reported to the Office of the Medical Investigator. Responds to death scenes, primarily in Bernalillo county, on behalf of the Chief Medical Investigator and conducts investigations to aid in the determination of the cause and manner of death. Coordinates field data collection, performs data entry and generates reports.  Participates in the training of new field investigators.  Interacts with families of deceased individuals.  May be required to work on-call shifts.</t>
  </si>
  <si>
    <t xml:space="preserve">At Least 1 Year Of Experience Directly Related The To Duties And Responsibilities Specified.
</t>
  </si>
  <si>
    <t>19-4092</t>
  </si>
  <si>
    <t>40.0510</t>
  </si>
  <si>
    <t>Deputy Medical Investigator/L1011/SU/Grade 10</t>
  </si>
  <si>
    <t>Manages and cares for a science collection.  Follows accepted collection management policies and procedures, and directly manages the acquisition, documentation, and preservation of museum specimens and materials.  Manages the specimen-based database and supervises museum personnel.</t>
  </si>
  <si>
    <t>Science Mus Collection Mgr/L1015/SE/Grade 12</t>
  </si>
  <si>
    <t>29-2010 - Clinical Laboratory Technologists and Technicians</t>
  </si>
  <si>
    <t>Provides routine technical assistance in the preparation for and performance of health sciences laboratory and/or field research.  Assists with the collection of data, samples, and/or specimens, under specific instructions from researchers and/or more senior technical staff as to method, process, and technique.  May provide assistance, as specifically instructed, with routine tests, experiments, and/or procedures.</t>
  </si>
  <si>
    <t>29-2010</t>
  </si>
  <si>
    <t>HS Research Assistant/L1016/SN/Grade 06</t>
  </si>
  <si>
    <t>19-1040 - Medical Scientists</t>
  </si>
  <si>
    <t>Participates in the planning, development, and implementation of laboratory, clinical, and/or field research within a health science specialization.  Designs and executes standard research studies within a narrowly-specified component of an integrated study.  Analyzes, evaluates, and interprets data, and contributes as appropriate to the development of summary reports, presentations, and manuscripts associated with research findings.</t>
  </si>
  <si>
    <t>19-1040</t>
  </si>
  <si>
    <t>HS/Associate Scientist 1/L1018/SE/Grade 12</t>
  </si>
  <si>
    <t>Plans and manages integrated research programs within a specifically defined field of health sciences study.  Develops investigative directions, concepts, and methods within study parameters, and participates in the reporting, authoring, and presentation of research findings.  Oversees project fiscal and human resources administration.</t>
  </si>
  <si>
    <t>At Least 1 Year Of Post-Doctorate Experience Directly Related To The Duties And Responsibilities Specified.</t>
  </si>
  <si>
    <t>Scientist/Health Sciences/L1019/SE/Grade 14</t>
  </si>
  <si>
    <t>29-9000 - Other Healthcare Practitioners and Technical Occupations</t>
  </si>
  <si>
    <t>Organizes and executes unusually complex and/or advanced laboratory, clinical, and/or field research assignments that are integrated in nature and require significant, in-depth knowledge of a specific area of health sciences research.  Contributes to the development and implementation of protocols, procedures, and techniques;  independently coordinates all day-to-day aspects of specific research assignments, and participates in the analysis, interpretation, and reporting of research findings.  Provides technical oversight and instruction to lower level technologists, residents, interns, and/or visiting research staff, as appropriate to the position.</t>
  </si>
  <si>
    <t>At Least 7 Years Experience Directly Related To The Duties And Responsibilities Specified.</t>
  </si>
  <si>
    <t>29-9000</t>
  </si>
  <si>
    <t>51.3302</t>
  </si>
  <si>
    <t>HS Research Splst/L1020/SE/Grade 11</t>
  </si>
  <si>
    <t>Performs varied, routine technical tasks associated with the execution of health sciences laboratory, clinical, and/or field research protocol.  Collects, processes, and coordinates a range of data, samples, and/or specimens, under established protocol regarding method, process, and technique.  Performs varied laboratory/clinical tests, field interviews, and/or other research procedures.  Performs preliminary data manipulation and assists in the execution of standard research protocol, as instructed.  May participate in routine data analysis.</t>
  </si>
  <si>
    <t>At Least 1 Year Of Directly Related Student Practicum Or Equivalent Experience Directly Related To The Duties And Responsibilities Specified.</t>
  </si>
  <si>
    <t>HS Research Tech 1/L1021/SN/Grade 08</t>
  </si>
  <si>
    <t>Under general supervision, uses fundamental concepts, practices, and procedures of particular field of specialization to perform varied scientific research tasks of moderate complexity requiring application and adaptation of established techniques, procedures, and criteria.</t>
  </si>
  <si>
    <t>Research Scientist 2/L2001/SE/Grade 12</t>
  </si>
  <si>
    <t>Independently interprets, organizes, executes, and coordinates research assignments.  Formulates and conducts research on problems of considerable scope and complexity.  Explores subject area and defines scope and selection of problems for investigation through conceptually related studies or series of projects of lesser scope.</t>
  </si>
  <si>
    <t>Sr Research Scientist 2/L2004/SE/Grade 15</t>
  </si>
  <si>
    <t>Independently undertakes or collaborates in the planning, development, and implementation of a laboratory, clinical, and/or field research study within a health sciences specialization.  Provides day-to-day leadership in the design and execution of research protocols, and procedures within a specified component of an integrated research study.  Participates and/or assists in the development of specific research concepts, and provides day-to-day technical and operational leadership to lower level professionals and paraprofessionals.  Develops comprehensive data analyses and summary interpretations, and participates in the development and delivery of reports, presentations, and manuscripts associated with research findings.</t>
  </si>
  <si>
    <t>HS/Associate Scientist 2/L2018/SE/Grade 13</t>
  </si>
  <si>
    <t>Performs standard research protocol, under detailed and controlled research parameters, in a health sciences laboratory, clinical, and/or field research setting.  Conducts a variety of standardized tests and procedures; prepares data, samples, and/or specimens, and sets up and operates standard laboratory, clinical, or field testing equipment of standard complexity.  Verifies and records data, and performs preliminary manipulation of experiment and/or test results, providing basic data analyses, summaries, and interpretations.</t>
  </si>
  <si>
    <t>HS Research Tech 2/L2021/SN/Grade 09</t>
  </si>
  <si>
    <t>Under general supervision, employs a broad knowledge of principles, practices, and procedures in a particular field of specialization to plan, coordinate, and conduct research.</t>
  </si>
  <si>
    <t>Research Scientist 3/L3001/SE/Grade 13</t>
  </si>
  <si>
    <t>As an individual researcher or consultant, serves as a recognized leader and authority in a broad area of research or in a narrow but advanced and uniquely specialized field.  Makes authoritative decisions and recommendations that have a major impact on extensive scientific research activities.  Exercises a high degree of creativity, foresight, and mature judgment in planning, organizing, and guiding extensive scientific research programs and activities of outstanding novelty and/or importance.</t>
  </si>
  <si>
    <t>Sr Research Scientist 3/L3004/SE/Grade 16</t>
  </si>
  <si>
    <t>Independently undertakes or collaborates in the planning, development, and implementation of a laboratory, clinical, and/or field research study of an advanced nature requiring mastery of a line of research that is unique and/or in particularly high demand within an area of health sciences.  Provides leadership in the design and execution of pioneering research methods, protocols, and procedures, which constitute a principal component of an integrated research program.   Provides technical consultation to research faculty and others in the interpretation and summation of data, and in the development of reports, presentations, and manuscripts associated with research findings.  May serve as an adjunct member of faculty as appropriate.</t>
  </si>
  <si>
    <t>HS Associate Scientist 3/L3018/SE/Grade 14</t>
  </si>
  <si>
    <t>Performs a range of standard to moderately advanced and complex research assignments, under detailed and controlled protocol parameters, in a health sciences laboratory, clinical, and/or field research setting.  Conducts a variety of tests and procedures of an advanced, technically complex nature;  prepares data, samples, and/or specimens, and sets up and operates moderately complex and/or advanced laboratory equipment.  Independently conducts assignments and provides initial summary analyses to investigators;  may provide specific guidance and training to entry-level technicians and/or interns.</t>
  </si>
  <si>
    <t>HS Research Tech 3/L3021/SN/Grade 10</t>
  </si>
  <si>
    <t>Under general supervision, performs non-routine research assignments of substantial variety and complexity under detailed and controlled research, laboratory, or field procedures in biology, microbiology, cell biology, pharmacy, biochemistry, anesthesiology, pathology, and/or other life sciences; receives objectives and technical advice from investigators.  May be assisted by other technicians.  Conducts data acquisition, compiles data, and computes results on a variety of scientific procedures and techniques.  Independently conducts tests or experiments for scientific projects and provides initial analysis of results to investigators.</t>
  </si>
  <si>
    <t>Sr Research Tech/Life Sciences/L4005/SN/Grade 10</t>
  </si>
  <si>
    <t>Provides a wide range of advanced statistical expertise, guidance, and support to researchers, scientists, and managers engaged in research studies within the physical, life, and/or socioeconomic sciences.  Participates in the design, development, and reporting of research studies, and responds to a broad range of statistical issues arising in a variety of settings.  Supervises statistical support/data entry personnel, as appropriate to the objectives of the position and the nature of the project.</t>
  </si>
  <si>
    <t>Sr Statistician/L4006/SE/Grade 13</t>
  </si>
  <si>
    <t>Under direct supervision, oversees and leads an archaeological crew during archaeological surveys and excavation projects. Oversees the collection, recording, and interpretation of archaeological data in the field, and coordinates laboratory processing and analysis activities. Assists in the preparation of final descriptive, analytical, and technical reports for publication, and contributes chapters to technical reports.</t>
  </si>
  <si>
    <t>Archaeology Crew Chief/L4010/SN/Grade 10</t>
  </si>
  <si>
    <t>Investigates and/or coordinates the investigation of deaths reported to the Office of the Medical Investigator. Responds to death scenes, primarily in Bernalillo county, on behalf of the Chief Medical Investigator and conducts investigations to aid in the determination of the cause and manner of death. Coordinates field data collection, performs data entry, and generates reports.  Leads or guides field investigators statewide, provides training to investigators and law enforcement personnel, and participates in the development of investigative protocol and procedures.  May be required to work on-call shifts.</t>
  </si>
  <si>
    <t>Deputy Medical Investigator,Sr/L4011/SU/Grade 11</t>
  </si>
  <si>
    <t>Manages and cares for a large, unusually complex and/or demanding science collection.  Develops and implements collection management policies and procedures; directly manages the acquisition, documentation, preservation and growth of museum collections and associated materials.  Manages the specimen-based databases, prepares reports, grant proposals and research papers. Supervises curatorial assistants, volunteers and field technicians.  Interacts with public, university and professional community through tours, teaching, lectures, presentations, and publishing papers.</t>
  </si>
  <si>
    <t>Science Mus Collection Mgr,Sr/L4015/SE/Grade 13</t>
  </si>
  <si>
    <t>15-2040 - Statisticians</t>
  </si>
  <si>
    <t xml:space="preserve">Serves as a leading subject matter expert in statistical guidance and support to researchers, scientists, faculty, research teams, and managers engaged in research studies within the health sciences.  Consults with works with investigators to formalize analysis plans and reporting specifications and provides high complexity statistical support and clinical trial statistical analyses and sample size justification assessments.  Leads the design, development, and reporting of research studies and clinical trials.  Represents Biostatistics on clinical and pre-clinical project teams as required, and provides leadership to staff. Develops responses to a broad range of complex statistical issues arising in a variety of clinical and health science research settings. </t>
  </si>
  <si>
    <t>15-2040</t>
  </si>
  <si>
    <t>Biostatistician,Sr/L4018/SE/Grade 16</t>
  </si>
  <si>
    <t>Directs and manages major, integrated research programs within a broadly defined or unusually advanced area of health sciences research.  Participates in the establishment of overall study parameters, defines investigational topics, and establishes research concepts, methods, and procedures.  Authors and/or co-authors integrated study reports, presentations, and manuscripts.  Directs and oversees project fiscal and human resources administration.</t>
  </si>
  <si>
    <t>At Least 5 Years Of Post-Doctorate Experience Directly Related To The Duties And Responsibilities Specified.</t>
  </si>
  <si>
    <t>Sr Scientist/Health Sciences/L4019/SE/Grade 16</t>
  </si>
  <si>
    <t>Designs, organizes, and executes research protocol of a nature requiring a level of technical qualification and skill that is unique and/or in particularly high demand within an advanced area of health sciences research.  Independently develops protocols, procedures, and techniques.  Coordinates all day-to-day aspects of specific research assignments, and participates in the analysis, interpretation, and reporting of research findings.  Provides technical oversight and instruction to lower level technologists and/or visiting researchers, as appropriate.</t>
  </si>
  <si>
    <t>HS Sr Research Specialist/L4020/SE/Grade 13</t>
  </si>
  <si>
    <t>Under indirect supervision, oversees, coordinates, and directs multiple archaeological crews during archaeological surveys and excavation projects. Provides technical guidance in areas of specialized expertise. Participates in planning and coordinating archaeological projects, including budget development and research design. Writes and co-authors technical reports for publication.</t>
  </si>
  <si>
    <t>At Least 3 Years Of Supervisory Field Experience Directly Related To The Duties And Responsibilities Specified.</t>
  </si>
  <si>
    <t>Archaeology Field Director/L5010/SN/Grade 11</t>
  </si>
  <si>
    <t>Coordinates and quality controls the development and maintenance of Federally regulated clinical research studies, ensuring compliance with Human Research Review Committee (IRB) requirements and all related laws, regulations, policies, and guidelines.  Provides day-to-day technical leadership and administrative supervision to a team of technical staff engaged in the execution of multiple, complex research protocols.   Provides administrative oversight of the research activity, and participates in the formulation and implementation of operating strategies and policies, protocols, systems, and procedures.</t>
  </si>
  <si>
    <t>At Least 7 Years Of Experience Directly Related To The Duties And Responsibilities Specified.
Certification/Licensure
Current Acrp Certification As Clinical Research Coordinator Or Eligible For Certification.</t>
  </si>
  <si>
    <t>Clinical Research Supervisor/L6001/SE/Grade 11</t>
  </si>
  <si>
    <t>19-3091 - Anthropologists and Archeologists</t>
  </si>
  <si>
    <t>Under indirect supervision, oversees and coordinates the day-to-day activities of various archaeological contract projects. Provides technical leadership and guidance to other contract archaeologists and support staff. Performs independent research and supervises multidisciplinary archaeological field and laboratory research.</t>
  </si>
  <si>
    <t>At Least 3 Years Of Experience Directly Related To The Duties And Responsibilities Specified</t>
  </si>
  <si>
    <t>19-3091</t>
  </si>
  <si>
    <t>30.2701</t>
  </si>
  <si>
    <t>Archaeologist/L6010/SN/Grade 12</t>
  </si>
  <si>
    <t>Oversees, coordinates, and administers the day-to-day operations of one or more laboratory and/or field investigations units of the Office of the Medical Investigator (OMI).  Trains and supervises a team of technical support staff engaged in OMI investigatory and related activities.</t>
  </si>
  <si>
    <t>Manages quality controls and the execution of clinical protocol and data management for a number of clinical trials at multiple sites, ensuring compliance with all regulatory and contractual requirements.  Establishes and maintains sound clinical and data collection practices to ensure validity of studies.  Monitors the conduct and progress of the studies to ensure compliance with established protocols, appropriate research methodology, and study timelines.  Participates in protocol development, site/investigator selection, study initiation and termination activities.  Develops and completes final study reports.</t>
  </si>
  <si>
    <t>Clinical Research Associate/L6012/SE/Grade 15</t>
  </si>
  <si>
    <t>Under indirect supervision, provides integrated management and professional leadership to the Office of Contract Archeology, a nationally-recognized archeological research organization consisting of a multiplicity of contract/grant funded research projects and programs.</t>
  </si>
  <si>
    <t>Assoc Dir,OCA/L7005/SE/Grade 15</t>
  </si>
  <si>
    <t>Under indirect supervision, provides overall management and contract administration of large or multiple archaeology field projects. Provides direction and leadership or consultation and advice to others as a highly-specialized practitioner.</t>
  </si>
  <si>
    <t>Archaeology Project Admin/L7007/SN/Grade 13</t>
  </si>
  <si>
    <t>Manages and leads the integrated support activities for a scientific research laboratory or program devoted to the execution of a range of related, specialized, and innovative research initiatives of significant scientific stature.  Coordinates collaborative research projects; develops research concepts and protocols; guides, leads and/or oversees the work of research staff; and establishes and manages research technology and facilities; develops and administers program budgets and funding, and oversees the day-to-day administration of the unit.</t>
  </si>
  <si>
    <t>Sci Research Manager/L7010/SE/Grade 13</t>
  </si>
  <si>
    <t>Plans and manages the various clinical trials operations of a major research component of the UNM Health Sciences Center.  Oversees and coordinates data management and reporting for multiple industry-sponsored clinical trials, ensuring compliance with sponsor requirements, associated regulations, and IRB guidelines.  Oversees the execution of clinical protocol and patient care associated with clinical trials.  Participates in the development and implementation of clinical trials policies and procedures, and in strategic interactions with sponsors and potential sponsors.</t>
  </si>
  <si>
    <t>Mgr,Clinical Trials Operations/L7011/SE/Grade 15</t>
  </si>
  <si>
    <t>Serves as the designated officer in charge of laboratory facilities and operations for a major, high-tech University laboratory research facility supporting multiple and varied research studies.  Manages day-to-day facility operations, and participates in long-range facility planning and decision making with regards to current and future capacity and technology needs.  Provides direct and indirect support and guidance to researchers and technical staff using the facility.</t>
  </si>
  <si>
    <t>Research Facility Director/L7012/SE/Grade 15</t>
  </si>
  <si>
    <t>Manages and directs the research activities and information services of the Bureau of Business and Economic Research (BBER).  Directs public policy research activities and econometric forecasting of New Mexico.  Serves as an expert and representative for internal and external organizations, the community, and government agencies.  Manages and directs proposal development and fundraising activities.  Interacts with other University departments on collaborative research projects.</t>
  </si>
  <si>
    <t>Dir,BBER/L8001/SC/Grade 17</t>
  </si>
  <si>
    <t>Plans and directs the administration of all research (community/population, laboratory, translational, clinical) and programmatic activities and initiatives (internal and external) undertaken by the UNMCCC. Ensures compliance with all federal National Institutes of Health (NIH) and National Cancer Institute (NCI) research administration guidelines and standards, as well as guidelines associated with other large programmatic research projects. In addition, ensures compliance with all funding agency guidelines, procedural standards, and reporting requirements.  Manages all fiscal, human resources, and general administrative activities within the research areas of the UNMCCC. Provides advanced professional/technical leadership, consultation, and expertise within the Research Administration area of focus, as well as day-to-day administrative and functional management of the program's activities and staff. Serves as a member of the UNMCCC Senior Leadership team and develops strategic plans and sets strategic direction for the UNMCCC overall.</t>
  </si>
  <si>
    <t>Dir,Research Admin/UNMCCC/L8008/SC/Grade 17</t>
  </si>
  <si>
    <t>In support of the Office of Vice President for Research initiatives, manages and directs the research activities and information services of bureaus, institutes and/or studies. Serves as an expert and representative for internal and external organizations, the community, and government agencies. Manages and directs proposal development and fundraising activities. Interacts with other University departments on collaborative research projects.</t>
  </si>
  <si>
    <t>Dir,Research Institute/L8009/SC/Grade 17</t>
  </si>
  <si>
    <t>2082 - ART/COMMUNICATIONS P2</t>
  </si>
  <si>
    <t>27-1010 - Artists and Related Workers</t>
  </si>
  <si>
    <t>Under general supervision, promotes Tamarind and fine art lithography; manages all aspects of the Tamarind Institute professional studio. Collaborates with artists and prints editions; Supervises and teaches apprentice printers. Schedules press operations.</t>
  </si>
  <si>
    <t>27-1010</t>
  </si>
  <si>
    <t>Master Printer/Lithography/M0002/SE/Grade 13</t>
  </si>
  <si>
    <t>Plans, edits, and produces all videography used by the University's Athletics Department to support the success of the University's various NCAA Division 1 intercollegiate teams.  Oversees and coordinates the work of technical videographic staff and students, and provides technical expertise during production.</t>
  </si>
  <si>
    <t>Athletic Media Specialist/M0003/SC/Grade 11</t>
  </si>
  <si>
    <t>27-4011 - Audio and Video Equipment Technicians</t>
  </si>
  <si>
    <t>Operates video cameras and related equipment in the production and editing of video documentaries, educational television programs, or other video productions such as sporting events or scouting video.</t>
  </si>
  <si>
    <t>27-4011</t>
  </si>
  <si>
    <t>01.0802</t>
  </si>
  <si>
    <t>Videographer/M0006/SN/Grade 07</t>
  </si>
  <si>
    <t>Under direct supervision, performs a wide range of multimedia support functions, such as video production and editing and/or coordination of instructional/in-house broadcasts.  Assists in development and/or prepares presentation materials.  Performs a range of administrative support and clerical functions, as appropriate to the needs of the work unit.</t>
  </si>
  <si>
    <t>Multimedia Assistant/M0012/SN/Grade 07</t>
  </si>
  <si>
    <t>Under general supervision, maintains standards of all printed editions at Tamarind Institute.  Documents and records all information related to production of materials.  Works with artists to prepare editions for printing, signing, display, framing and shipping.  Manages inventory and participates in printer, student, and program evaluations.</t>
  </si>
  <si>
    <t>Curator/Lithography/M0013/SE/Grade 11</t>
  </si>
  <si>
    <t>Under general supervision, coordinates the house management activities of Popejoy Hall during performances.  Duties range from the front doors to the stage curtain.  Responsible for greeting and providing professional customer service to Popejoy patrons, visiting performers, staff and crew.  Prepares reports on each performance.</t>
  </si>
  <si>
    <t>House Management Associate/M0015/SN/Grade 05</t>
  </si>
  <si>
    <t>6013 - TRADES/CRAFTS S3</t>
  </si>
  <si>
    <t>49-9060 - Precision Instrument and Equipment Repairers</t>
  </si>
  <si>
    <t>Under general supervision, plans, schedules, and carries out the tuning, maintenance, and/or replacement of all pianos and harpsichords in the Department of Music.  Typically works on an on-call basis, as required.</t>
  </si>
  <si>
    <t>49-9060</t>
  </si>
  <si>
    <t>Piano Tech/M0017/SN/Grade 10</t>
  </si>
  <si>
    <t>27-4031 - Camera Operators, Television, Video, and Motion Picture</t>
  </si>
  <si>
    <t>Under direct supervision, provides a variety of technical support services for in-studio and remote field television productions, special projects, and station outreach activities.  Transports, sets up, and operates a variety of television equipment; assists with editing of material; assists with staging, set preparation and dressing; and assists in studio and equipment maintenance.</t>
  </si>
  <si>
    <t>27-4031</t>
  </si>
  <si>
    <t>10.0202</t>
  </si>
  <si>
    <t>TV Production Tech 1/M1001/SN/Grade 08</t>
  </si>
  <si>
    <t>Under general supervision, designs electronic and printed materials, exhibit elements, and/or illustrations for a variety of university publications, displays, and other media.</t>
  </si>
  <si>
    <t>Graphic Designer/M1002/SN/Grade 10</t>
  </si>
  <si>
    <t>Under direct supervision, delivers and sets up audio-visual equipment to classrooms, auditoriums, and a variety of other locations.  May instruct users in basic equipment operation.  Maintains appropriate records and inventory.  May duplicate tapes or instructional films and perform minor equipment repairs.</t>
  </si>
  <si>
    <t>Audio-Visual Tech/M1003/SN/Grade 05</t>
  </si>
  <si>
    <t>27-4013 - Radio Operators</t>
  </si>
  <si>
    <t>Under direct supervision, provides a variety of technical support services for in-studio and remote field radio productions, special projects, and station outreach activities.  Sets up and operates radio and sound equipment for live and taped radio programs, and assists with editing of material.  Operates multi-channel recording and mix-down equipment, including digital telephone interconnection equpment.</t>
  </si>
  <si>
    <t>27-4013</t>
  </si>
  <si>
    <t>47.0103</t>
  </si>
  <si>
    <t>Radio Production Tech/M1005/SN/Grade 08</t>
  </si>
  <si>
    <t>27-1000 - Art and Design Workers</t>
  </si>
  <si>
    <t>Provides technical and artisinal support in the fabrication of property and scenic art for a theater/stage production department. Leads and coordinates the work of students and/or lower-level staff and ensures safety protocols are adhered to within a theatrical environment.</t>
  </si>
  <si>
    <t>27-1000</t>
  </si>
  <si>
    <t>Theatre/Stage Tech/M1008/SN/Grade 08</t>
  </si>
  <si>
    <t>Provides a variety of technical support services for in-studio and remote field television productions, special projects, and station outreach activities.  Functions as floor director on assigned projects.  Transports, sets up, and operates a variety of television equipment; assists with editing of material; assists with staging, set preparation and dressing; and assists in studio and equipment maintenance.</t>
  </si>
  <si>
    <t>At Least 3 Years Pf Experience Directly Related To The Duties And Responsibilities Specified.</t>
  </si>
  <si>
    <t>TV Production Tech 2/M2001/SN/Grade 10</t>
  </si>
  <si>
    <t>27-1024 - Graphic Designers</t>
  </si>
  <si>
    <t>Under limited supervision, designs and/or coordinates the development and design of a wide range of electronic and/or printed graphic materials, involving a variety of integrated steps and processes, and requiring extensive knowledge of specialized, multi-faceted design concepts and media.  Creates complex, original graphic design and comprehensive layout concepts, and oversees and coordinates production of materials.  May lead and guide the work of graphic designers and/or students.</t>
  </si>
  <si>
    <t>27-1024</t>
  </si>
  <si>
    <t>Graphic Designer,Sr/M4002/SE/Grade 11</t>
  </si>
  <si>
    <t>Under indirect supervision, delivers and sets up audio-visual equipment to classrooms, auditoriums, and/or a variety of other locations. Instructs users in equipment operations. Maintains appropriate records to include schedules, invoices, and inventory. Performs equipment troubleshooting, preventive maintenance, and more complex repairs. Records audio and video presentations for end users. May supervise the work of others</t>
  </si>
  <si>
    <t>Audio-Visual Tech,Sr/M4003/SW/Grade 06</t>
  </si>
  <si>
    <t>27-3090 - Miscellaneous Media and Communication Workers</t>
  </si>
  <si>
    <t>Oversees the planning, development, writing, and editing of all on-air marketing for the television station KNME-TV. Supervises the public relations coordinator, voice talent, students, and other staff in the production of on-air interstitial materials and provides technical guidance, training and support.  Works closely with the Marketing Manager to create and execute station and program promotion, station ID's, image spots, educational spots, animation changes, underwriting credits, and other related promotions. Develops and implements strategic plans related to the scheduling and production of on-air materials in multiple media platforms.</t>
  </si>
  <si>
    <t>27-3090</t>
  </si>
  <si>
    <t>Sr Promotions Producer/M4007/SE/Grade 12</t>
  </si>
  <si>
    <t>M4008</t>
  </si>
  <si>
    <t>Theatre Technical Specialist</t>
  </si>
  <si>
    <t>39-3099 - Entertainment Attendants and Related Workers, All Other</t>
  </si>
  <si>
    <t xml:space="preserve">Under general supervision, provides lighting, sound, or rigging technical services for performances. Maintains and repairs lighting instruments, sound systems, projection equipment, or video recording systems. Serves as lead for crew personnel or contract crews, ensuring safe operation of equipment. </t>
  </si>
  <si>
    <t>39-3099</t>
  </si>
  <si>
    <t>Theatre Technical Specialist/M4008/SN/Grade 09</t>
  </si>
  <si>
    <t>Coordinates functions for presented public performances, performing and/or overseeing a variety of administrative, staff support and planning activities. Provides operational, administrative and marketing coordination and serves as liaison with internal/external organizations.</t>
  </si>
  <si>
    <t>Coord,Public Events/M5002/SU/Grade 08</t>
  </si>
  <si>
    <t>Develops interactive media and training materials for faculty and staff clients.  Trains clients how to utilize software applications.  Plans and tracks production projects.  Coordinates programmers, animators, graphic designers, audio and video production personnel.  Oversees client use of resource studio and configures, maintains, upgrades, and troubleshoots multimedia technologies.  Tests new multimedia technologies and evaluates educational applications.</t>
  </si>
  <si>
    <t>09.0702</t>
  </si>
  <si>
    <t>Multimedia Devt Specialist/M5004/SE/Grade 12</t>
  </si>
  <si>
    <t>27-2012 - Producers and Directors</t>
  </si>
  <si>
    <t>Under general supervision, oversees and coordinates the execution of one or more aspects of theatrical productions, concerts, or recitals held in a university theatre/concert facility.  May coordinate scheduling or manage one or more aspects of the events held in the facility. May manage supporting facilities and equipment, which may include staging equipment, sound and lighting equipment, musical instruments, and other related inventory. May serve as on-site production representative during the staging, rehearsal and performance of events.</t>
  </si>
  <si>
    <t>27-2012</t>
  </si>
  <si>
    <t>09.0701</t>
  </si>
  <si>
    <t>Coord,Theatre/Concert Prod/M5007/SN/Grade 09</t>
  </si>
  <si>
    <t>Performs a wide range of multimedia functions, such as video production, editing and coordination of instructional/in-house broadcast.  Assist users with film, video, audio media, audio-visual equipment, computer labs and efficient functioning of technology in the classrooms.  Performs all aspects of media services to include developing interactive media and training materials for faculty and staff clients and trains clients how to utilize software applications, material and supplies.  Plans and tracks production projects.  Test and troubleshoots new multimedia technologies and computer hardware; performs testing and preventive maintenance on existing equipment.</t>
  </si>
  <si>
    <t>Multimedia Svcs Tech/M5010/SN/Grade 10</t>
  </si>
  <si>
    <t>Under indirect supervision, the Multimedia Producer/Director researches, plans, produces, and directs a single multimedia story. Single multimedia stories are typically not part of a multiple multimedia series. Schedules, manages, and directs production crew. Provides technical expertise during production. Manages the completion of the single multimedia story, including editing and final documentation.</t>
  </si>
  <si>
    <t>At Least 5 Years Of Experience That Is Directly Related To The Duties And Responsibilities Specified.</t>
  </si>
  <si>
    <t>Multimedia Producer/Dir/M5016/SE/Grade 11</t>
  </si>
  <si>
    <t>Oversees the daily operations, management, and staffing of an art laboratory assigned to a specific area of the Department of Art and Art History, such as ceramics, electronic art, photography, printmaking, and 3D. Ensures the smooth and efficient functioning of the laboratory and the safe use and maintenance of equipment and facilities.</t>
  </si>
  <si>
    <t>Art Lab Manager/M6001/SE/Grade 11</t>
  </si>
  <si>
    <t>27-1027 - Set and Exhibit Designers</t>
  </si>
  <si>
    <t>Oversees the construction, placement, and rigging of stage scenery for theatrical productions. Performs general maintenance and upkeep of shop machinery and tools, helps plan and organize construction projects, and instructs and supervises student employees and/or lower-level staff in construction of theatre scenery.</t>
  </si>
  <si>
    <t>At Least 4 Years Of Experience Directly Related To The Duties And Responsibilities Specified</t>
  </si>
  <si>
    <t>27-1027</t>
  </si>
  <si>
    <t>50.0401</t>
  </si>
  <si>
    <t>Supv,Theatre/Stage Production/M6008/SN/Grade 09</t>
  </si>
  <si>
    <t>Under general supervision, manages and coordinates all technical elements of stage production. Works closely with venue users to produce stage productions including lighting, sound, scenery and rigging; scheduling crew and facility requirements; provides accounting for performance expenses. Provides specialization in stage lighting, establishes policies and provides leadership, planning, training, maintains equipment inventory and provides long term planning for equipment purchases. Programs computer lighting consoles on multiple platforms; may execute complex technical production planning using CAD and lighting visualization programs.</t>
  </si>
  <si>
    <t>Technical Stage Manager/M6009/SE/Grade 11</t>
  </si>
  <si>
    <t>2082 - ART/COMUNICATIONS P2</t>
  </si>
  <si>
    <t>Under limited supervision, the Multimedia Producer/Dir, Sr is responsible for the research, planning, production, and direction of at least one multimedia series in addition to other productions. Schedules, manages, and directs production crew. Provides technical expertise during production. Manages the completion of the series, including editing and final documentation.</t>
  </si>
  <si>
    <t>At Least 3 Years Of Experience That Is Directly Related To The Duties And Responsibilities Specified.</t>
  </si>
  <si>
    <t>Multimedia Producer/Dir,Sr/M6016/SE/Grade 13</t>
  </si>
  <si>
    <t>Under general supervision, provides leadership and direction to the production services team which delivers production planning and support to all organizations and artists holding events in public events venues.  Responsible for all technical services, production budget management, stage personnel, equipment inventory and asset management, transportation, hospitality, and stage support spaces, as well as safety and code compliance.</t>
  </si>
  <si>
    <t>Production Svcs Tech Director/M7002/SE/Grade 13</t>
  </si>
  <si>
    <t>Manages or co-manages all production, staging, and related activities associated with the execution of all performances and events held in a major campus theatrical or media venue.  Oversees the event operation of all stage equipment and support spaces and the supervision of event stage crews.  Serves as on-site production representative during events.</t>
  </si>
  <si>
    <t>Production Services Manager/M7003/SE/Grade 11</t>
  </si>
  <si>
    <t xml:space="preserve">Under general supervision, manages a primary multimedia support/creative services unit, which provides multimedia consulting, design, and production services for the University, outreach communities, and/or government programs and agencies. Manages specified multimedia projects and on-going creative program activities. Develops and implements operating and administrative policies, procedures, and quality standards. </t>
  </si>
  <si>
    <t>Mgr,Multimedia Services/M7004/SE/Grade 14</t>
  </si>
  <si>
    <t>Under general supervision, directs and monitors station music programming.</t>
  </si>
  <si>
    <t>Music Director/M7006/SE/Grade 11</t>
  </si>
  <si>
    <t>Oversees production and on-air anchoring of radio newscasts and public affairs programs. Directs the assignment of coverage for news stories; and covers and prepares news stories for broadcast. Provides editorial decision making and guidance to ensure compliance and accuracy, and that deadlines are met in a fast-paced environment. Supervises staff reporters, on-call reporters, student interns, station volunteers, and grant-funded news staff assigned to special coverage.</t>
  </si>
  <si>
    <t>News Director/M7007/SE/Grade 12</t>
  </si>
  <si>
    <t>Directs the local programming and contract productions for either the University's radio station, KUNM, or television station, KNME.</t>
  </si>
  <si>
    <t>Production Director/M7008/SE/Grade 11</t>
  </si>
  <si>
    <t>Under general supervision, manages and coordinates the production and direction of all on-air television programming created by KNME-TV, such as news/public affairs, and arts/cultural affairs.  Manages, trains, and guides staff producers and technical support staff, contract producers, and independent production personnel.  Creates and develops programs, and oversees the production and editorial process.  Oversees program funding, budgets, and expenditures.</t>
  </si>
  <si>
    <t>TV Executive Producer/M7011/SE/Grade 12</t>
  </si>
  <si>
    <t>Under general supervision, manages all production facilities, activities, and personnel for the University's television station, KNME-TV.  Collaborates in and oversees the production of program materials which respond to audience needs and interests, the station's long-range plans, the needs of external clientele, required production timeframes, and budget constraints.</t>
  </si>
  <si>
    <t>TV Production Mgr/Director/M7012/SE/Grade 13</t>
  </si>
  <si>
    <t>Oversees the day-to-day operations of a federally-licensed, community-operated radio station and its various sub-units.  Oversees, coordinates, and administers a range of operational and administrative activities in direct support of the delivery of 24-hour radio programming by the station.  Participates in the development and administration of strategic and operating plans, and evaluates programs for compliance with the overall mission of the station.</t>
  </si>
  <si>
    <t>Radio Operations Manager/M7013/SE/Grade 12</t>
  </si>
  <si>
    <t>2083 - ART/COMMUNICATIONS P3</t>
  </si>
  <si>
    <t>Under general supervision, manages and coordinates the production and direction of a multimedia genre series, such as news/public affairs, and arts/cultural affairs. Manages, trains, and guides staff producers and technical support staff, contract producers, and independent production personnel. Creates and develops programs, and oversees the production and editorial process. Oversees program funding, budgets, and expenditures.</t>
  </si>
  <si>
    <t>Multimedia Producer/Dir,Exec/M7016/SE/Grade 14</t>
  </si>
  <si>
    <t>M7017</t>
  </si>
  <si>
    <t>Assoc Dir,Popejoy Mktg/Prgming</t>
  </si>
  <si>
    <t>11-2021  Marketing Manager</t>
  </si>
  <si>
    <t>Provides professional and administrative management and support for key marketing, promotion, scheduling and planning activities for the University's public entertainment events at Popejoy Hall. Provides artistic leadership for the planning, development and implementation of Popejoy Presents events in Popejoy Hall. Serves as a primary administrative liaison with external vendors to negotiate and implement agreements for performances, to include developing and evaluating dynamic pricing, scheduling, acquisitions, budgeting, and other related activities. Ensures that Popejoy's audiences have access to a broad offering of performances in various genres. Analyzes data and trends to inform decisions regarding show selection, programming, marketing and promotion, and patron retention and satisfaction.</t>
  </si>
  <si>
    <t>Assoc Dir,Popejoy Mktg/Prgming/M7017/SE/Grade 14</t>
  </si>
  <si>
    <t>M7018</t>
  </si>
  <si>
    <t>11-2000 - Advertising, Marketing, Promotions, Public Relations, and Sales Managers</t>
  </si>
  <si>
    <t xml:space="preserve">Directs and oversees the administrative and operational activities of the University's ticketing services for all public events held within University facilities and/or sponsored by the University. Plans, oversees, and coordinates events and negotiates agreements with University departments and external agencies.  </t>
  </si>
  <si>
    <t>11-2000</t>
  </si>
  <si>
    <t>11-2031 - Public Relations and Fundraising Managers</t>
  </si>
  <si>
    <t>Directs the administration, planning, scheduling, marketing and promotion, and the provision of facilities, technical and other support, to deliver public entertainment events sponsored by the University.  Oversees the general management of Popejoy Hall, including the annual schedule of presented performances and the rental of the facility by various University-sponsored activities and local community performing arts groups.</t>
  </si>
  <si>
    <t>11-2031</t>
  </si>
  <si>
    <t>09.0900</t>
  </si>
  <si>
    <t>Dir,Public Events/M8001/SC/Grade 16</t>
  </si>
  <si>
    <t>Provides leadership and direction for Tamarind Institute academic and artistic programs.</t>
  </si>
  <si>
    <t>Dir,Tamarind Institute/M8002/SC/Grade 15</t>
  </si>
  <si>
    <t>M8018</t>
  </si>
  <si>
    <t>Dir,Popejoy Hall</t>
  </si>
  <si>
    <t>Directs the administration, planning, programming, scheduling, marketing, ticketing services, technical support, and facilities for the University's public entertainment events at Popejoy Hall.  Oversees the general management of Popejoy Hall, including approvals for the annual schedule of presented performances and the rental of the facility by various University-sponsored activities and local community performing arts groups.</t>
  </si>
  <si>
    <t>Dir,Popejoy Hall/M8018/SC/Grade 16</t>
  </si>
  <si>
    <t>27-3022 - Reporters and Correspondents</t>
  </si>
  <si>
    <t>Collects and analyzes information about newsworthy events to write news stories for publication or broadcast.  May specialize in one type of reporting, such as sports or political affairs.</t>
  </si>
  <si>
    <t>27-3022</t>
  </si>
  <si>
    <t>Reporter/N0002/SU/Grade 09</t>
  </si>
  <si>
    <t>41-3099 - Sales Representatives, Services, All Other</t>
  </si>
  <si>
    <t>Prospects, qualifies, and serves customers in order to increase sales of the University's products and/or services. Serves as the main point-of-contact for high-volume/group sales customers. Resolves customer complaints and assists with monitoring the quality of customer service operations. Utilizes databases to input and monitor data, compiles sales reports and monitors progress toward established sales goals.</t>
  </si>
  <si>
    <t>41-3099</t>
  </si>
  <si>
    <t>52.1803</t>
  </si>
  <si>
    <t>Group Sales Rep/N0005/SN/Grade 10</t>
  </si>
  <si>
    <t>Provides clerical and administrative support to a unit involved with institutional fundraising programs and activities.  Coordinates activities regarding the solicitation and receipt of donor contributions through pledge drives and/or other fundraising activities.  Maintains records and mailing lists; generates fundraising progress reports.  May coordinate volunteers.</t>
  </si>
  <si>
    <t>Development Assistant/N0008/SU/Grade 09</t>
  </si>
  <si>
    <t>Under limited supervision, represents the University to external media sources as the official University spokesperson and provides high-level communications on behalf of executive leadership. Executes a variety of institutional-wide communication and media relations initiatives designed to enhance the University's ties to its internal and external constituents. Produces and disseminates information in accordance to University goals, objectives, and priorities, and under the direction of the Chief University Marketing and Communications Officer. Works in a collaborative environment to provide accurate information on sensitive, confidential, and high-impact issues to the institution.</t>
  </si>
  <si>
    <t>Univ Media Relations Officer/N0009/SE/Grade 14</t>
  </si>
  <si>
    <t>Ensures customer satisfaction through processing orders and coordinating customer service needs with other functions as required.  Serves as primary customer contact regarding such matters as pricing, scheduling, installation, and work order generation.  Records and monitors all labor, materials, and other pertinent data into a management information system.</t>
  </si>
  <si>
    <t>Service Call Coordinator/N0010/SU/Grade 07</t>
  </si>
  <si>
    <t>27-3041 - Editors</t>
  </si>
  <si>
    <t>Under indirect supervision, selects, develops, edits, and writes highly specialized technical or foreign language material for publication including books, journals, and manuscripts.  Ensures that all materials meet established standards of appearance and content.</t>
  </si>
  <si>
    <t>27-3041</t>
  </si>
  <si>
    <t>Technical Editor/N0014/SE/Grade 12</t>
  </si>
  <si>
    <t>Under general supervision, provides marketing and administrative support to a department.  Designs less complex promotional brochures or related materials.  Contacts clients to follow up on services performed or to answer routine questions regarding available services or products.</t>
  </si>
  <si>
    <t>Under indirect supervision, initiates independent research, investigation, and story development and writes and prepares copy for a subsciption-funded national newsletter covering a range of associated technical topics, and requiring significant specialized knowledge and understanding of the field.  Establishes nature and focus of individual articles to be published, and participates in determination of the general direction and scope of the newsletter within the parameters described by its objectives.</t>
  </si>
  <si>
    <t>Technical Journalist/N0017/SE/Grade 11</t>
  </si>
  <si>
    <t>27-3042 - Technical Writers</t>
  </si>
  <si>
    <t>27-3042</t>
  </si>
  <si>
    <t>09.0908</t>
  </si>
  <si>
    <t>Editorial Tech/N0018/SN/Grade 09</t>
  </si>
  <si>
    <t>41-9099 - Sales and Related Workers, All Other</t>
  </si>
  <si>
    <t>Under limited supervision, implements and coordinates a comprehensive underwriting marketing program for a public broadcasting station in accordance with defined revenue goals, and in compliance with relevant FCC regulations.  Identifies, cultivates, and secures contributions from business supporters, sells air time to non-profit organizations, and secures goods and services through trade agreements.  Negotiates and prepares contracts and agreements, and oversees and monitors their fulfillment by the station.</t>
  </si>
  <si>
    <t>41-9099</t>
  </si>
  <si>
    <t>Account Exec/Broadcast Media/N0022/SE/Grade 11</t>
  </si>
  <si>
    <t>Under general supervision, provides and/or oversees the design and implementation of public information and media programs, services, and activities for a specified organizational unit of the University.  Develops, writes, and prepares informational and promotional publications, responds to requests for information, and disseminates information via multiple media.  Facilitates and represents the organization at informational meetings and events.  Participates in the formulation of internal and public information strategies and policies for the unit.</t>
  </si>
  <si>
    <t>Public Information Rep/N0023/SE/Grade 11</t>
  </si>
  <si>
    <t>Under general supervision, installs, operates, maintains, and repairs instructional television/professional video, and audio-visual systems and equipment.  Develops functional and operational test procedures to ensure quality of classroom and studio electronic systems meet NTSC standards.  Maintains documents as required by Media Technology Services and University procedures.</t>
  </si>
  <si>
    <t>Video/Audio Visual Tech/N0026/SN/Grade 10</t>
  </si>
  <si>
    <t>Develops and manages the overall media relations program for the Health Sciences Center.  Proactively develops and maintains effective working relationships with senior mass media representatives in order to enhance the overall presence and perceived relevance of the HSC Office of Public Affairs in the media arena.  Deputizes for the Director, Public Affairs / HSC in the Director's absence and/or as otherwise designated.</t>
  </si>
  <si>
    <t>HSC Media Relations Mgr/N0033/SE/Grade 13</t>
  </si>
  <si>
    <t>Performs or oversees a variety of customer service functions for the UNM Ticketing Office.  Provides day-to-day contact, interaction, and problem resolution to ticket-buying customers, and provides functional oversight and coordination to on-call Ticket Sales Clerks, as appropriate.</t>
  </si>
  <si>
    <t>Ticket Office Representative/N0039/SN/Grade 07</t>
  </si>
  <si>
    <t>Provides professional leadership and project management support in the planning, development, and coordination of both internal and external communications projects, programs, and outreach events of key significance to the advancement of the overall goals and objectives of a strategic and integrated component of the University. Participates in establishment and design and oversees implementation of communications projects and events, to include comprehensive writing projects, presentation and speech development, community outreach events, and related activities</t>
  </si>
  <si>
    <t>Communication &amp; Outreach Spec/N0043/SE/Grade 12</t>
  </si>
  <si>
    <t>41-2031 - Retail Salesperson</t>
  </si>
  <si>
    <t>Under supervision, processes sales and transactions and assists customers with purchases, orders, and/or deliveries. Implements stock control and security procedures, performs routine cash and/or administrative customer transactions, and maintains appropriate records. Interacts with customers to provide information in response to inquiries about processes, products, or services; handle and resolve complaints; or refer complex matters to professional or managerial staff.</t>
  </si>
  <si>
    <t>41-2031</t>
  </si>
  <si>
    <t>Customer Service Associate/N0046/SW/Grade 05</t>
  </si>
  <si>
    <t>Develops and coordinates a wide variety of marketing programs and activities.  May serve as a media contact.  Writes and/or edits marketing and promotional materials such as  brochures, flyers, and other documents; coordinates special marketing events.</t>
  </si>
  <si>
    <t>Marketing Rep/Unit/N1003/SE/Grade 11</t>
  </si>
  <si>
    <t>Within the University Communication and Marketing Department, develops and coordinates a wide variety of institutional-wide marketing programs and activities. Serves as a media contact. Writes and/or edits marketing and promotional materials such as brochures, flyers, and other documents; coordinates special marketing events.</t>
  </si>
  <si>
    <t>Univ Marketing Rep/N1004/SE/Grade 12</t>
  </si>
  <si>
    <t>Organizes, coordinates, and oversees the public relations activities of public events.  Maintains positive relations with the public, the press, and electronic media.  Develops and oversees the delivery of all publications, press and media communications, calendars, special promotions, and general information on related activities and events.</t>
  </si>
  <si>
    <t>Public Relations Specialist/N1013/SE/Grade 12</t>
  </si>
  <si>
    <t>27-4012 - Broadcast Technicians</t>
  </si>
  <si>
    <t>Under general supervision, sets up, operates, and monitors a range of television broadcast equipment for the television station KNME TV, in compliance with Federal Communication Commission rules and regulations.  Works on roster within a 7-day per week, 19-hour per day operating schedule.  Ensures continuity of broadcast signal and serviceability of equipment during operating hours.  Maintains all required program and operational logs.</t>
  </si>
  <si>
    <t>27-4012</t>
  </si>
  <si>
    <t>10.0105</t>
  </si>
  <si>
    <t>Broadcast Ops Tech/N1019/SN/Grade 08</t>
  </si>
  <si>
    <t>Maintains the donor database, prepares reports and provides analytical assistance in interpretation of fundraising results. Works closely with management and vendors to execute marketing plans. Implements procedural changes based on analysis and observation.  May lead or guide lower graded staff and provide technical guidance, training and support in the daily operations of the department.</t>
  </si>
  <si>
    <t>Member Data &amp; Relations Splst/N1022/SE/Grade 11</t>
  </si>
  <si>
    <t>Under general supervision, sets up, operates, and monitors a range of television broadcast equipment for the television station KNME TV, in compliance with Federal Communication Commission (FCC) rules and regulations. Works on roster within a 7-day per week, 19-hour per day operating schedule. Ensures continuity of broadcast signal and operation of equipment during operating hours. Maintains all required program and operational logs.</t>
  </si>
  <si>
    <t>Broadcast Operator/N1062/SN/Grade 09</t>
  </si>
  <si>
    <t>5021 - MATERIALS/CONSTRUCTION S1</t>
  </si>
  <si>
    <t>Under general supervision, assists with installation, maintenance, operation, testing and repair of broadcast, satellite and/or television transmission systems, equipment and networks. Assists higher-level broadcast maintenance personnel with maintaining documentation in compliance with Federal Communication Commission (FCC) rules and regulations.</t>
  </si>
  <si>
    <t>Broadcast Technology Tech/N1063/SN/Grade 09</t>
  </si>
  <si>
    <t>41-2031 - Retail Salespersons</t>
  </si>
  <si>
    <t>Under general supervision, oversees customer service, merchandising, inventory control, and other related activities within a defined floor area or subsidiary department of a retail operation.  Schedules, coordinates, and leads the day-to-day activities of Customer Service Associates, and performs shift management duties as required.</t>
  </si>
  <si>
    <t>Customer Service Supervisor/N4001/SN/Grade 08</t>
  </si>
  <si>
    <t>Develops, directs and/or maintains a marketing program.  Serves as a media contact.  Writes and/or edits marketing materials such as press releases, brochures, flyers, and other documents.  Manages special marketing events.</t>
  </si>
  <si>
    <t>Marketing Rep,Sr/Unit/N4003/SE/Grade 12</t>
  </si>
  <si>
    <t>Within the University Communication and Marketing department, develops, directs and/or maintains a marketing program. Designs, writes and/or edits university-wide marketing materials such as, brochures, flyers, electronic media content and other documents. Assists units in the development of marketing projects and planning to align with University marketing goals. Manages special university marketing events.</t>
  </si>
  <si>
    <t>Univ Marketing Rep,Sr/N4004/SE/Grade 13</t>
  </si>
  <si>
    <t>Solicits, evaluates, and secures book-length manuscripts from authors, and performs all editorial activities with respect to manuscripts acquired, ensuring that all published work meets established standards for appearance and content. Manuscripts may be in a highly technical, scientific, or specialized field of endeavor. Participates in long-range list planning and development. Coordinates such functions as budget preparation and financial management for the department.</t>
  </si>
  <si>
    <t>Sr Acquisitions Editor/N4008/SE/Grade 13</t>
  </si>
  <si>
    <t>Within the university's Communication and Marketing Department, executes a variety of institutional-wide communication and public relations initiatives designed to enhance the university's ties to its internal and external constituencies.  Produces and disseminates institutional-focused information via multiple media such as news releases, on-line services, audio/visual including video, multi-media content, promotional materials, and speech. Writes for and/or edits institutional campus publication venues.  May develop and coordinate website/internet communication resources.  Works in a collaborative environment.</t>
  </si>
  <si>
    <t>Univ Communication Rep/N4009/SE/Grade 13</t>
  </si>
  <si>
    <t>Develops and coordinates instructional television broadcast schedules. Oversees adherence to reporting requirements; maintains appropriate records and logs; maintains acquisition budget. Provides technical guidance, training, and support to lower level staff, students and/or volunteers, as appropriate.</t>
  </si>
  <si>
    <t>Coord,Program Scheduling Sr/N4010/SN/Grade 10</t>
  </si>
  <si>
    <t>Executes a variety of broad-based public relations initiatives and marketing activities designed to enhance the ties of the enterprise to its constituents. Position is found within a core office or operating unit of the University. Produces and disseminates information via multiple media such as audio/video, on-line services, news releases, promotional materials, and speeches.  Designs and/or writes campus publications.  May develop and coordinate website/internet resources.  Leads and guides the work of other public relations staff, as appropriate.</t>
  </si>
  <si>
    <t>Public Relations Spec,Sr/N4013/SE/Grade 13</t>
  </si>
  <si>
    <t>Under limited supervision, leads the installation, maintenance, operation, testing and repair of broadcast, satellite and/or television transmission systems, equipment and networks. Utilizes advanced knowledge to plan, lead and implement technical solutions to a wide variety of problems of a comprehensive and complex nature. Provides functional direction to support personnel and serves as a technical subject-matter expert on technical and operational issues. Maintains documentation in accordance with Federal Communications Commission (FCC) regulations and University policies and procedures.</t>
  </si>
  <si>
    <t>At Least 5 Years Of Experience Directly Related To The Duties And Responsibilities Specified. Certification/Licensure: Society Of Broadcast Engineers (Sbe) Certification Obtained Within 12 Months Of Hire Date.</t>
  </si>
  <si>
    <t>Broadcast Technology Tech,Sr/N4063/SN/Grade 11</t>
  </si>
  <si>
    <t>Coordinates the day-to-day operations of an events ticket office, operating within a computerized ticketing environment. Ensures effective customer service delivery and trains and supervises office sales personnel, including students, on-call and temporary staff. Audits daily and event sales activity, performs cash management and basic accounting, and maintains sales and/or subscriber records.</t>
  </si>
  <si>
    <t>Coord,Ticket Office/N5002/SU/Grade 09</t>
  </si>
  <si>
    <t>27-4099 - Media and Communication Equipment Workers, All Other</t>
  </si>
  <si>
    <t>Develops and coordinates radio or instructional television broadcast schedules.  May screen, evaluate, and recommend programs for broadcast.  Maintains appropriate records and logs.</t>
  </si>
  <si>
    <t>27-4099</t>
  </si>
  <si>
    <t>Coord,Program Scheduling/N5003/SU/Grade 08</t>
  </si>
  <si>
    <t>Under general supervision, provides day-to-day coordination and support of various public relations, membership, underwriting, and/or related outreach and/or promotional activities of a discreet operating entity of the University.   Provides a range of general marketing and related administrative assistance to the unit, and may supervise and train volunteers, as appropriate.</t>
  </si>
  <si>
    <t>Coord,Outreach/N5011/SN/Grade 08</t>
  </si>
  <si>
    <t>Participates and/or assists in the development, implementation, and evaluation of both general giving and special fundraising activities for one or more areas of university operations.  Assists with or assumes responsibility for activities such as annual giving campaigns, specified fundraising events, donor stewardship, and solicitation of gifts and sponsorships from individuals and/or corporations.</t>
  </si>
  <si>
    <t>Supports the strategic fundraising efforts of a large University operating unit by coordinating a program or narrow set of programs aimed at targeting donors and prospects for major gifts, exceeding $25,000. Provides broadly based assistance to more senior development staff in support of the identification, cultivation, and stewardship of donors and sponsors.</t>
  </si>
  <si>
    <t>Development Specialist/N5013/SE/Grade 12</t>
  </si>
  <si>
    <t>Supports the strategic fundraising efforts of a large University operating unit by designing, implementing, evaluating and refining programs aimed at targeting donors and prospects not exceeding $25,000. Personally identifies, cultivates, solicits, and stewards donors and prospects at multiple levels in accordance with performance targets set in collaboration with the UNM Foundation. May assist with major gift donations exceeding $25,000, as needed.</t>
  </si>
  <si>
    <t>Development Associate/N5015/SE/Grade 14</t>
  </si>
  <si>
    <t>Coord,Merchandise/Retail/N5016/SN/Grade 08</t>
  </si>
  <si>
    <t>Under general supervision, coordinates the operating procedures for major, planned and/or special gift processing.  Employs methods and systems to efficiently track funding of gifts to the annual fund as well as mission-identified projects.  Assists with activities such as donor identification, cultivation, and stewardship, fundraising events, solicitation of gifts, sponsorships, and any other related activities.  Assists multiple departments in arranging and staffing special fundraising events.  Responds to donor inquiries with accurate and timely information.  Participates in the development and review of operational policies and procedures and associated documentation, ensuring a high level of integrity on behalf of the organization.  May provide guidance and training to staff and volunteers engaged in support activities as appropriate.</t>
  </si>
  <si>
    <t>Coord,Member Data &amp; Relations/N5022/SN/Grade 10</t>
  </si>
  <si>
    <t>41-1011 - First-Line Supervisors of Retail Sales Workers</t>
  </si>
  <si>
    <t>Under general direction, provides administrative and functional supervision of a store unit, including inventory control, sales and returns, vendor relations, cash management, and related reporting.  May supervise regular and/or temporary customer service and stock management staff.</t>
  </si>
  <si>
    <t>41-1011</t>
  </si>
  <si>
    <t>01.0608</t>
  </si>
  <si>
    <t>Retail Manager/N6001/SE/Grade 11</t>
  </si>
  <si>
    <t xml:space="preserve">Supports the strategic fundraising efforts of a large University operating unit by designing, implementing, evaluating and refining the unit's development activities, with an emphasis on major gifts exceeding $25,000. Personally identifies, cultivates, solicits, and stewards major gift donors and prospects in accordance with performance targets set in collaboration with the UNM Foundation.  Fosters collaborative relationships with development colleagues and University constituents by coordinating joint solicitation efforts, developing internal processes and procedures, and aligning marketing and outreach efforts for multiple development programs and initiatives within the unit. </t>
  </si>
  <si>
    <t>At Least 5 Years Of Documented Professional Experience Directly Related To The Duties And Responsibilities Specified.</t>
  </si>
  <si>
    <t>Development Officer/N6004/SE/Grade 15</t>
  </si>
  <si>
    <t>Under indirect supervision, prepares, assembles, edits, formats, and writes unit publications, including articles, manuscripts, books, journals, magazines and/or website material.  Ensures all materials meet established standards of appearance and content.</t>
  </si>
  <si>
    <t>Editor/N6005/SE/Grade 11</t>
  </si>
  <si>
    <t>Under general supervision, oversees the day-to-day membership development activities of a university public broadcasting entity.  Supervises, coordinates, and trains staff, students, and volunteers in the solicitation and receipt of donor contributions through pledge drives and direct mail activities.</t>
  </si>
  <si>
    <t>Coord,Membership/N6007/SN/Grade 08</t>
  </si>
  <si>
    <t>Under limited supervision, develops, coordinates, promotes, maintains and evaluates special events, programs, and projects sponsored by the alumni relations office, with a focus on developing means by which to engage alumni through the common bonds of academic program/department/school/college.</t>
  </si>
  <si>
    <t>Alumni Relations Officer/N6012/SE/Grade 13</t>
  </si>
  <si>
    <t>Provides operational and administrative supervision of the day-to-day customer service and loss prevention aspects at the UNM Bookstore. Oversees and coordinates daily store opening, floor operational issues, cashiering functions, identification and resolution of point-of-sale system issues, inventory control, loss prevention and/or web orders. Oversees and coordinates day-to-day buyback functions, refunds and/or problem resolution. Collects data and is the liaison to police in all loss prevention issues and develops loss prevention strategies.</t>
  </si>
  <si>
    <t>Coord,Cust Svc/Loss Prevention/N6017/SN/Grade 09</t>
  </si>
  <si>
    <t xml:space="preserve">Under limited supervision, oversees and coordinates the day-to-day operations for retail and visitor experience for a university museum, bookstore or other retail environment.  Plans and organizes all aspects of store operations and visitor admissions including activities such as tracking attendance, buying, selling, consignment, merchandising, inventory control, and scheduling and supervision of customer service and support staff.  In support of the organization’s mission, works to maximize revenue and provide an exceptional visitor experience. Provides input into operating budgets, policies, and procedures, and provides leadership in the general marketing of the enterprise. </t>
  </si>
  <si>
    <t>At Least 2 years of experience directly related to the duties and responsibilities specified.</t>
  </si>
  <si>
    <t>Mgr,Retail &amp; Custom Experience/N6018/SN/Grade 09</t>
  </si>
  <si>
    <t>Oversees the operational planning, establishment, execution and evaluation of ongoing and sustainable social media communications. Produces relevant content for various social media sites for targeted audiences. Oversees and provides leadership to staff contributing to content production. Ensures all online venues are updated and maintained consistently to maintain positive online presence. Educates and trains UNM community on proper use of social media and online communications. Serves as the subject matter expert on social media and online content management.</t>
  </si>
  <si>
    <t>Social Media Manager/N6020/SE/Grade 13</t>
  </si>
  <si>
    <t>N6022</t>
  </si>
  <si>
    <t>Univ Social Media Mgr</t>
  </si>
  <si>
    <t>11-2030 - Public Relations and Fundraising Managers</t>
  </si>
  <si>
    <t>Within the University Communication and Marketing department, manages the operational planning, establishment, execution, and evaluation of ongoing and sustained social media communications for the entire institution. On behalf of the University, produces relevant content for various social media campaigns. Oversees and ensures University-wide consistency with all content produced. Ensures all online venues are up-to-date and relevant to maintain positive online presence and image for the University. Educates and trains UNM community on proper use of social media and online communications. Serves as the University's subject matter expert on social media and online content management.</t>
  </si>
  <si>
    <t>At least 8 years of experience directly related to the duties and responsibilities specified.</t>
  </si>
  <si>
    <t>11-2030</t>
  </si>
  <si>
    <t>Univ Social Media Mgr/N6022/SE/Grade 14</t>
  </si>
  <si>
    <t>Under limited supervision, leads the set-up, operations, and monitoring of a range of television broadcast equipment, ensuring compliance with Federal Communication Commission (FCC) rules and regulations. Leads and provides functional direction to support personnel and serves as a technical subject-matter expert on technical and operational issues. Maintains documentation in accordance with Federal Communications Commission (FCC) regulations and University policies and procedures.</t>
  </si>
  <si>
    <t>Supv,Broadcast Operations/N6062/SN/Grade 11</t>
  </si>
  <si>
    <t>Directs the integrated administrative and operational activities of the University's ticketing services for all athletic and/or public events held within University facilities and/or sponsored by the University. Plans, oversees, and coordinates events and negotiates agreements with University departments and external agencies. Monitors financial performance and seeks additional sources for generating revenue.</t>
  </si>
  <si>
    <t>Dir,Ticketing Svcs/N7003/SE/Grade 15</t>
  </si>
  <si>
    <t>Under limited supervision, provides direction, leadership, and operational and administrative oversight to the Alumni Relations unit.  Directs and oversees the development, promotion, and implementation of the university's various alumni relations and service programs.  Reports directly to the Vice President for Alumni Relations/Executive Director of the Alumni Association as a single incumbent position.</t>
  </si>
  <si>
    <t>Assoc Dir,Alumni Relations/N7005/SE/Grade 15</t>
  </si>
  <si>
    <t>Serves as institutional representative to the media for all athletic activities.  Plans, organizes, and coordinates media relations activities; writes and distributes newsletters, brochures, and reports to television and radio stations, newspapers, and magazines; responds to various requests for team histories, photos, statistics, and related information.</t>
  </si>
  <si>
    <t>Sports Information Director/N7013/SC/Grade 14</t>
  </si>
  <si>
    <t>Under limited supervision, plans, develops, implements, and manages all membership services activities for a major public broadcasting station.  Develops and oversees the implementation of, and/or participates in a variety of fundraising initiatives, using a range of marketing media and techniques.  Participates in the development and implementation of long-range fundraising strategies and programs.</t>
  </si>
  <si>
    <t>Mgr,Membership Services/N7018/SE/Grade 14</t>
  </si>
  <si>
    <t>Manages the creation, acquisition, and linear scheduling of Content for public media entity KNME, a Joint Power licensed to the University of New Mexico and Albuquerque Public Schools. Oversees the development, funding and production of local Content. Manages the distribution of Content across diverse and developing media platforms. Directly supervises staff involved in programming, traffic, broadcast operations and production.</t>
  </si>
  <si>
    <t>Content Director/KNME/N7019/SE/Grade 15</t>
  </si>
  <si>
    <t>Under general supervision, manages and oversees the daily operations of one or more small retail outlets.  Oversees purchase and sale of inventory and maintains records. Hires and supervises personnel, plans and arranges stock placement and visual merchandising, and oversees public relations, special promotions, and/or seasonal sales events.</t>
  </si>
  <si>
    <t>Mgr,Store Operations/N7021/SN/Grade 10</t>
  </si>
  <si>
    <t>41-1012 - First-Line Supervisors of Non-Retail Sales Workers</t>
  </si>
  <si>
    <t>Manages computerized ticket operations, which may include the central University ticket office, the Athletics ticket office, on-site event ticket offices, and/or occasional event ticket offices. Provides overall fiscal management of ticketing operations and ticketed-event planning support for users of the Fine Arts Center, University Arena, and/or other University venues.</t>
  </si>
  <si>
    <t>41-1012</t>
  </si>
  <si>
    <t>52.1804</t>
  </si>
  <si>
    <t>Mgr,Ticket Operations/N7023/SE/Grade 12</t>
  </si>
  <si>
    <t>Directs and oversees the autonomous marketing and associated outreach activities of a client-oriented, self-funded research, development, and/or public service component of the University.  Identifies and develops potential customers and contacts in government, business, industry, academia, and/or the service community.  Develops and implements marketing strategies and plans, and directs public affairs and community outreach programs.</t>
  </si>
  <si>
    <t>Mktg &amp; Outreach Officer/N7024/SE/Grade 15</t>
  </si>
  <si>
    <t xml:space="preserve">Under general supervision, manages and oversees all broadcast operations for the University's television station, KNME, to include on-air operations, uplink facilities, remote services, state microwave systems, local program distribution systems, and inbound program streams. Leads a team of skilled broadcast technicians and ensures staff have the necessary competencies and skills to operate within a dynamic technical environment. Serves as the University's subject-matter expert regarding broadcast operations and technology. Ensures compliance with strict scheduling and distribution standards under the Federal Communications Commission (FCC). </t>
  </si>
  <si>
    <t>Mgr,Broadcast Operations/N7025/SE/Grade 13</t>
  </si>
  <si>
    <t>Under general direction, plans, develops, implements, and manages marketing, fundraising, promotion activities, and member services/relations for the federally licensed University radio station, KUNM, in accordance with federal and state regulations and guidelines, and University policies and procedures.</t>
  </si>
  <si>
    <t>Mgr,Mktg &amp; Devt/KUNM/N7029/SE/Grade 14</t>
  </si>
  <si>
    <t>Under limited supervision, oversees and coordinates the business operations of the Tamarind Institute Gallery. to include management of all aspects of the marketing of the lithographs created at the Institute.  Develops, implements, and evaluates marketing strategies and plans, and recommends changes in marketing approaches and policies as appropriate to the business interests of the Institute.</t>
  </si>
  <si>
    <t>Gallery Manager,Tamarind/N7034/SE/Grade 12</t>
  </si>
  <si>
    <t>Under limited supervision, directs and coordinates the day-to-day operations of a principal retail operating division of the University of New Mexico Bookstore.  Plans, organizes, and oversees all operational aspects of the division, to include inventory management, retail operations and customer service, materials handling, fiscal and administrative management, and human resources management.  Manages and provides day-to-day guidance and leadership to staff and student employees within the division.</t>
  </si>
  <si>
    <t>Division Manager,Bookstore/N7035/SE/Grade 13</t>
  </si>
  <si>
    <t>Under limited supervision, provides strong management, strategy and integrated sales and marketing expertise to the organization. Develops, leads, and implements marketing and sales strategies and sales programs, activities, and initiatives to enhance the activities and success of the University of New Mexico Press. Oversees, manages, and coordinates the activities of internal support staff, as well as external contractors operating on a commissioned and/or fee-based agreement.</t>
  </si>
  <si>
    <t>Mgr,UNM Press Mktg &amp; Sales/N7037/SE/Grade 14</t>
  </si>
  <si>
    <t>Under indirect supervision, directs the programming unit for the University's radio station, KUNM.  Develops, implements, and promotes program schedules, ensuring compliance with regulations governing program activity.  Directs station programming and production staff including the News Department, Music Department and independent producers.</t>
  </si>
  <si>
    <t>Programming Director/KUNM/N7040/SE/Grade 14</t>
  </si>
  <si>
    <t>13-1131 - Fundraisers</t>
  </si>
  <si>
    <t>Plans and manages strategic development, fundraising programs, outreach initiatives, and public affairs for a major, autonomous University branch/community college.  Serves as the principal point of development fundraising expertise for the organization, and ensures that all associated activities undertaken by the organization support the institution's overall mission, goals, and strategic objectives.</t>
  </si>
  <si>
    <t>13-1131</t>
  </si>
  <si>
    <t>Devt &amp; Donor Relns Mgr (Vlcia)/N7045/SE/Grade 14</t>
  </si>
  <si>
    <t xml:space="preserve">Serves as a member of the department's senior leadership team that is committed to excellence and advancing the Department of Intercollegiate Athletics through its strategic planning and vision. The position will have responsibility for the following areas: management and coordination of external units and functions including strategic communications, media relations, brand management, marketing, fan experience, creative services, and ticketing and sales. The position will also be responsible for development of revenue generation initiatives, which include strategic partnerships and external contracts such as multi-media rights, apparel partner, licensing, merchandising, and other business contracts as applicable to revenue generation. Serves as the liaison for the Lobo Club and reports directly to the Director of Athletics. Serves as sport administrator for specified NCAA Division I team sports programs. </t>
  </si>
  <si>
    <t>Assoc Dir,Ext Affrs/Athletics/N7050/SC/Grade 16</t>
  </si>
  <si>
    <t>Directs and manages the UNM Health Sciences Center (UNMHSC) institutional marketing efforts and related multi-media strategies.  Manages all aspects of an institutional, web-based video communication tool and an HSC-wide social media program.  Develops institutional marketing and communication strategies consistent with overall HSC goals and priorities, in consultation with UNMHSC leadership and other appropriate individuals and groups. Ensures that institutional strategies are reflected in the various marketing and communication programs initiated throughout UNMHSC, including the UNM Medical Group and UNM Sandoval Regional Medical Center, as appropriate.  Participates in the establishment of strategic public education and outreach campaigns to promote the UNM Health system.  Manages a team of employees engaged in all aspects of video communication campaigns and programs and social media communications.</t>
  </si>
  <si>
    <t>At Least 7 Years Of Experience Directly Related To The Duties And Responsibilities Specified Within Health Care Communications And Marketing.</t>
  </si>
  <si>
    <t>Dir,Health System Marketing/N7053/SE/Grade 16</t>
  </si>
  <si>
    <t>Under limited supervision, directs and oversees the various marketing and associated public relations/outreach activities of a major client-oriented community services unit of the University.  Develops potential customers in government, industry, academia, and/or the community at large.  Serves as a member of the unit's management team.
Develops and coordinates media coverage, sales campaigns, and/or promotional materials.</t>
  </si>
  <si>
    <t>Marketing Manager/N7055/SE/Grade 14</t>
  </si>
  <si>
    <t>Under the direction of the Chief University Marketing and Communications Officer, directs and leads institutional web communication efforts, initiatives, and projects. Ensures major University webpages and social media platforms align with the institutional voice of the University and with best practices related to web architecture, design, usability, functionality, accessibility, and mobile formats. Expands portfolio of oversight to departments across the institution and leads a team of professional and technical personnel in the delivery of exceptional support services. Advises executive leaders and University constituents regarding trends, best practices, effective web strategies, and opportunities to enhance the use of critical web resources and platforms. Leads and coordinates institutional policy-making committees and ensures adherence to University web standards and guidelines.</t>
  </si>
  <si>
    <t>Dir,Univ Web Communications/N7056/SE/Grade 16</t>
  </si>
  <si>
    <t>Under limited supervision, the Manager of Editorial, Design/Digital and Production (EDP) provides strong management, strategy and creative and technical expertise to the organization; sets short, medium, and long-term evolving goals for the unit's print and digital publishing program. Oversees the articulation and quantification of product requirements, the adoption of new technologies, and the definition of standard procedures for product editing, design and launching. Overseas and directs junior- and senior-level staff in the production of first-class publications across the unit’s academic and trade publishing program. Manages relationships with authors and other partners; manages projects and resources across departments.</t>
  </si>
  <si>
    <t>Mgr,UNM Press EDP Services/N7057/SE/Grade 14</t>
  </si>
  <si>
    <t>At Least 7 Years Of Experience That Is Directly Related To The Duties And Responsibilities Specified.</t>
  </si>
  <si>
    <t xml:space="preserve">Manages and administers ticketing services for all events held at University athletic facilities and/or sponsored by the University. Collaborates with individuals across the UNM Athletics Department to identify opportunities to increase ticket sales and meet identified targets. Negotiates agreements with internal and external customers. </t>
  </si>
  <si>
    <t>Mgr,Athletics Ticketing/N7060/SE/Grade 14</t>
  </si>
  <si>
    <t>Assoc Dir,Government Relations/N7061/SE/Grade 15</t>
  </si>
  <si>
    <t>Mgr,Broadcast Technology/N7063/SE/Grade 13</t>
  </si>
  <si>
    <t>Under the direction of Project ECHO senior leadership, oversees Project ECHO's communications efforts with respect to media relations, public information, public affairs and associated publications. Develops communication strategies and products consistent with the project's mission, goals, objectives, and priorities, in consultation with program leadership. Works collaboratively with the Health Science Center Communications Office, the University Communication &amp; Marketing department and other appropriate individuals and groups. Implements project strategies and coordinates with various stakeholders to ensure strategies are reflected in the communication programs and initiatives to build support for Project ECHO among key national and global audiences, including governments, health care, education and academia.</t>
  </si>
  <si>
    <t>Dir,Comm &amp; Outreach Proj ECHO/N7064/SE/Grade 15</t>
  </si>
  <si>
    <t>Under indirect supervision, directs the administrative and operational activities of the main campus bookstore and branch stores.  Maintains organizational structure and staffing to effectively accomplish the organization's goals and objectives. Plans, develops, and implements strategies for generating resources and revenues for the organization.</t>
  </si>
  <si>
    <t>Dir,Bookstore/N8003/SC/Grade 16</t>
  </si>
  <si>
    <t>Under general direction, serves as the general manager and chief executive officer of the public television station, New Mexico PBS (NM PBS) and associated activities including satellite, cable, and on-line station operations.  Provides leadership and direction in the strategic development and funding programs and activities, and compliance with all rules and regulations governing public broadcasting entities.  Works extensively in the community and with Federal, State, and local governments for the benefit of NM PBS and its licensees.</t>
  </si>
  <si>
    <t>General Manager &amp; CEO/NM PBS/N8006/SC/Grade 18</t>
  </si>
  <si>
    <t>Under limited supervision, provides leadership and direction for radio broadcasting programs and operations in order to serve the public and to comply with all applicable rules and regulations.</t>
  </si>
  <si>
    <t>N8009</t>
  </si>
  <si>
    <t>Dir,University Communication</t>
  </si>
  <si>
    <t>Under the direction of the Chief Marketing &amp; Communications Officer (CMCO), oversees the University of New Mexico's institutional communications efforts with respect to media relations, public information, public affairs and news publication. Develops communication strategies consistent with University goals, objectives, and priorities, in consultation with CMCO, University leadership and other appropriate individuals and groups. Implements strategies at the institutional level and within the UCAM and coordinates with various units on campus so that the institutional strategies are reflected in the communication programs and initiatives of operational units throughout the University.</t>
  </si>
  <si>
    <t>Dir,University Communication/N8009/SE/Grade 16</t>
  </si>
  <si>
    <t>Directs and manages the strategic marketing and communications functions of the University of New Mexico, including branding, strategic planning, social media strategies, media/public relations and critical events strategies. Integrates the University's communications, media/public relations, and marketing programs and initiatives into a cohesive effort that conveys a consistent message in support of its mission, strategic goals, and objectives. Serves as the University's senior strategic advisor with respect to communications, media and public relations, and marketing initiatives. Serves as a member of the Presidents executive cabinet, and reports directly to the President.</t>
  </si>
  <si>
    <t>Chief Univ Mkt &amp; Comm Officer/N8017/SC/Grade 18</t>
  </si>
  <si>
    <t>Reports to the President and collaborates with senior executives to develop alumni programs that support the mission of the university. Directs the operations of the Office of Alumni Relations, including strategic planning, fiscal management, human resources, and program development. Creates, develops, directs, and generates resources for alumni programs, activities, and communication avenues serving all university alumni. Serves as executive director of UNM Alumni Association.</t>
  </si>
  <si>
    <t>VP,Alumni Relations/N8021/SC/Grade 18</t>
  </si>
  <si>
    <t>Under the direction of the Chief Marketing and Communications Officer, directs the university's institutional efforts with regard to marketing strategies. Responsible for the development of strategies consistent with UNM goals and priorities and in consultation with the university's leadership and other appropriate individuals and groups. Responsible for implementation of strategies at the institutional level, and coordination with various units on campus so that the institutional strategies are reflected in the marketing and communication activities that are implemented at many levels throughout the university.</t>
  </si>
  <si>
    <t>Dir,University Marketing/N8041/SE/Grade 16</t>
  </si>
  <si>
    <t xml:space="preserve">Provides professional direction and oversight to the Office of Government Relations. Serves as a senior advisor to the President pertaining to all government activities at UNM, including the Health Sciences Center (HSC), in collaboration with its Chancellor. Cultivates and enhances the University's relationships at the federal, state and local government levels. Works with the University and HSC Senior Leadership in the development of proposals and strategies to advocate and lobby for University priorities with local, state and federal government levels. </t>
  </si>
  <si>
    <t>Chief Gov Relations Officer/N8052/SC/Grade 19</t>
  </si>
  <si>
    <t>Under limited supervision, directs and manages technology system functions in a broadcast television engineering environment, related directly to on-air broadcast operations and signal transmission. Manages television engineering operations, including broadcast and satellite transmission; acquisition and maintenance of broadcast equipment; and contract negotiations.</t>
  </si>
  <si>
    <t>At Least 10 Years Of Experience Directly Related To The Duties And Responsibilities Specified. Certification/Licensure: Certification With The Society Of Broadcast Engineers (Sbe) Or Equivalent.</t>
  </si>
  <si>
    <t>Dir,Broadcast Technology/N8063/SE/Grade 15</t>
  </si>
  <si>
    <t>Maintains records of materials in inventory and on order.  Monitors reorder points and initiates action to replenish stock.  Reconciles discrepancies in inventories and notifies supervisor of irregularities.</t>
  </si>
  <si>
    <t>Inventory Control Clerk/O0001/SW/Grade 06</t>
  </si>
  <si>
    <t>Under general supervision, procures, receives, and issues materials, supplies, equipment and tools.  Ensures delivery to job site or area.  Records pertinent information in computerized inventory and financial systems.  May perform expediting duties in a specialty area such as custodial/housekeeping or one or more building maintenance trades.</t>
  </si>
  <si>
    <t>Expediter/O0002/SN/Grade 07</t>
  </si>
  <si>
    <t>43-4000 - Information and Record Clerks</t>
  </si>
  <si>
    <t>Coordinates records management functions for the University in accordance with the New Mexico State Records Act. Monitors and audits data entry, creates and maintains databases, generates reports, and leads and guides lower-level staff and/or student employees.</t>
  </si>
  <si>
    <t>43-4000</t>
  </si>
  <si>
    <t>Coord,Records Mgmt/O0004/SW/Grade 07</t>
  </si>
  <si>
    <t>Receives, stores, and distributes stocks of office, medical, food, or other supplies according to unit needs; maintains inventory by checking shelves and reordering standard items as required.  Ensures proper handling of perishable food products.</t>
  </si>
  <si>
    <t>Supply/Stock Clerk/O0005/SW/Grade 05</t>
  </si>
  <si>
    <t>43-5071 - Shipping, Receiving, and Traffic Clerks</t>
  </si>
  <si>
    <t xml:space="preserve">Performs various receiving tasks. Unloads packages, verifies and inspects materials received are as ordered and routes incoming items to appropriate departments/locations. </t>
  </si>
  <si>
    <t>43-5071</t>
  </si>
  <si>
    <t>Receiving Clerk/O0008/SW/Grade 05</t>
  </si>
  <si>
    <t xml:space="preserve">Transports furniture, office equipment, and related items within the university campus and off-campus as needed. Operates vehicles and mechanical equipment as required to facilitate loading, unloading, and transport of materials, as appropriate to the area of operation. Routinely interacts with all constituents in the campus community. May work in research and/or patient care facilities. </t>
  </si>
  <si>
    <t>Mover/O0009/SW/Grade 05</t>
  </si>
  <si>
    <t>O0012</t>
  </si>
  <si>
    <t>Special Activities Tech</t>
  </si>
  <si>
    <t>53-7060 - Laboreres and Material Movers, Hand</t>
  </si>
  <si>
    <t>Under direct supervision, provides event support for a variety of general campus events and/or special activities. Performs individual and/or departmental moves, technical and general maintenance of grounds, facilities, and/or equipment, at a level not requiring formal licensure. Routinely interacts with all constituents in the campus community.</t>
  </si>
  <si>
    <t>53-7060</t>
  </si>
  <si>
    <t>Special Activities Tech/O0012/SN/Grade 07</t>
  </si>
  <si>
    <t>53-7081 - Refuse and Recyclable Material Collectors</t>
  </si>
  <si>
    <t>Under general supervision, collects recyclable materials from designated areas throughout the campus.  Responds to customer inquiries regarding recycling procedures and related issues.</t>
  </si>
  <si>
    <t>53-7081</t>
  </si>
  <si>
    <t>Recycling Tech/O1004/SW/Grade 05</t>
  </si>
  <si>
    <t>43-9051 - Mail Clerks and Mail Machine Operators, Except Postal Service</t>
  </si>
  <si>
    <t>Receives, sorts, and delivers US Postal Service and campus mail.  Prepares and processes First Class, Priority, Standard (Bulk), parcels, and accountable US mail.  Operates and maintains computerized postage metering and weighing equipment.  Works some evenings and/or weekends, as required.</t>
  </si>
  <si>
    <t>43-9051</t>
  </si>
  <si>
    <t>Postal Tech/O1005/SW/Grade 05</t>
  </si>
  <si>
    <t>Under general supervision, collects recyclable materials from designated areas throughout the campus. Responds to customer inquiries regarding recycling procedures and related issues. Provides guidance to lower level recycling techs.</t>
  </si>
  <si>
    <t>Processes Print-to-Mail requests, to include data manipulation, machine setup and operation, and presentation to the US Postal Service.  Receives, sorts, and delivers US Postal Service and campus mail. Prepares and processes First Class, Priority, Standard (bulk), parcels, and accountable US mail.  Operates and maintains computerized postage metering and weighing equipment.  Works some evenings and/or weekends, as required.</t>
  </si>
  <si>
    <t>Postal Tech,Sr/O4005/SN/Grade 07</t>
  </si>
  <si>
    <t>Coordinates the daily operations of the Recycling Department.  Plans routing activities and collection procedures.</t>
  </si>
  <si>
    <t>Coord,Recycling/O5001/SU/Grade 07</t>
  </si>
  <si>
    <t>Coordinates the acquisition, disposition, and control of inventory according to established policies and procedures.  Maintains records of inventories, returns, sales processing. Interacts with vendors and departments regarding special events and marketing of events. Serves as primary contact for special inventory sales events.</t>
  </si>
  <si>
    <t>Coord,Inventory Control/O5002/SU/Grade 07</t>
  </si>
  <si>
    <t xml:space="preserve">Under general direction, coordinates the daily customer order fulfillment activities of the UNM Sign Shop. Facilitates interaction between customers, suppliers, departments, and branding entities. Leads and trains employees who process orders, creates and implements sign production processes, and schedules and releases orders for shipment according to sales policy and customer requirements. Investigates and resolves complex customer requests. </t>
  </si>
  <si>
    <t>Coord,Sign Order Fulfillment/O5003/SN/Grade 08</t>
  </si>
  <si>
    <t>Coordinates the procurement, receiving, processing, and distribution of resale goods, supplies, and equipment to the various retail departments within the UNM Bookstore. Coordinates routine day-to-day supplier interactions, inventory records management and data entry, and disposition of shipping and receiving facilities and equipment. Monitors and functionally coordinates the day-to-day activities staff and/or student employees. May provide direct customer assistance in the identification and selection of inventory items.</t>
  </si>
  <si>
    <t>Shipping &amp; Recvg Coord/Retail/O5004/SN/Grade 07</t>
  </si>
  <si>
    <t>Under general supervision, provides training to mailing staff and supports mailing supervisors. Coordinates day-to-day operations between supervisors in Incoming, Outgoing, and Mail Production. Provides high level customer service.</t>
  </si>
  <si>
    <t>Coordinator, Mailing Operation/O5005/SN/Grade 06</t>
  </si>
  <si>
    <t>Under general direction, oversees and coordinates the day-to-day mailing, shipping and receiving services for the organization. Supervises employees to ensure cost effective, efficient, and safe transportation and receipt of mail, packages, goods and other campus services. Ensures that materials shipped and received are verified against pertinent documentation such as bills of lading, purchase orders, and invoices. Schedules daily campus routes to ensure accurate and prompt delivery to university departments, and to ensure that all routes are adequately staffed in order to meet campus scheduled delivery needs and objectives.</t>
  </si>
  <si>
    <t>Supv,Shipping/Receiving/O6001/SN/Grade 09</t>
  </si>
  <si>
    <t>Oversees, coordinates, and administers the operational activities and administrative aspects of the UNM Recycling Department.  Supervises the daily activities of support staff.  Must be able to occasionally work a flexible schedule, including evenings and weekends as required.</t>
  </si>
  <si>
    <t>Supv,Recycling Services/O6003/SN/Grade 09</t>
  </si>
  <si>
    <t>Oversees the day-to-day records management activity for the University in accordance with the New Mexico State Records Act.  Interprets laws and legal requirements to ensure compliance.  Assists in the development of operating objectives, policies, and procedures of the department.</t>
  </si>
  <si>
    <t>Supv,Records Mgmt/O6004/SN/Grade 08</t>
  </si>
  <si>
    <t>Under general supervision, manages the daily operations of a warehouse which may include, but are not limited to, shipping and receiving, purchasing, costing, budget control, inventory control, and preparation of bid requests.</t>
  </si>
  <si>
    <t>Supv,Warehouse/O6006/SN/Grade 10</t>
  </si>
  <si>
    <t>Under general supervision, oversees and coordinates the day-to-day operational activities of the University's surplus property and recycling activities, as well as all shipping and receiving and glass sterilization activities.  Provides functional leadership and administrative supervision to a varied team of employees engaged in these activities.</t>
  </si>
  <si>
    <t>Supv,General Services/O6010/SN/Grade 09</t>
  </si>
  <si>
    <t>49-9098 - Helpers--Installation, Maintenance, and Repair Workers</t>
  </si>
  <si>
    <t>Under direct supervision, assists building trades technicians with facility maintenance and repair work, including plumbing, carpentry, HVAC, painting, metal work, and/or welding.</t>
  </si>
  <si>
    <t>49-9098</t>
  </si>
  <si>
    <t>Trades Tech Helper/P0001/SW/Grade 05</t>
  </si>
  <si>
    <t>47-4011 - Construction and Building Inspectors</t>
  </si>
  <si>
    <t>Manages the campus-wide operation, maintenance, repair and renewal of a set of facility infrastructure systems, such as electrical, HVAC, plumbing, mechanical or structural systems.  Serves as the project lead of Physical Plant funded contract repair projects ranging from $1,000 to $50,000 in scope.  Manages a variety of programs up to $350,000.  Serves as the university's contact for review and approval of both in-house and contract repairs to assigned systems.  Serves as qualifying party to pull annual permits. May be required to act as the Qualifying Party and assign contractor's licenses to the university as described by statute governing the operations of the State Construction Industries Division (CID).</t>
  </si>
  <si>
    <t>47-4011</t>
  </si>
  <si>
    <t>46.0403</t>
  </si>
  <si>
    <t>Trades Inspector/P0007/SE/Grade 13</t>
  </si>
  <si>
    <t>47-2141 - Painters, Construction and Maintenance</t>
  </si>
  <si>
    <t>Performs routine to moderately complex surface preparation, painting, and finishing tasks, applying a variety of methods, media, and techniques to both interior and exterior surfaces.</t>
  </si>
  <si>
    <t>47-2141</t>
  </si>
  <si>
    <t>46.0408</t>
  </si>
  <si>
    <t>Painter/P0009/SW/Grade 06</t>
  </si>
  <si>
    <t>47-2150 - Pipelayers, Plumbers, Pipefitters, and Steamfitters</t>
  </si>
  <si>
    <t>Performs routine preventive maintenance and repairs on plumbing systems under supervision.</t>
  </si>
  <si>
    <t>At Least 2 Years Of Experience Directly Related To The Duties And Responsibilities Specified.
Possession Of A Current State Of New Mexico Journeyman Plumber'S License.</t>
  </si>
  <si>
    <t>47-2150</t>
  </si>
  <si>
    <t>46.0502</t>
  </si>
  <si>
    <t>Plumber 1/P1002/SW/Grade 08</t>
  </si>
  <si>
    <t>47-2031 - Carpenters</t>
  </si>
  <si>
    <t>Performs building interior and exterior finish repairs including concrete, wall framing, dry wall, brick, plaster, and flooring.  Repairs or installs other structural materials, such as hardware, decks, suspended ceilings, and windows.</t>
  </si>
  <si>
    <t>47-2031</t>
  </si>
  <si>
    <t>46.0201</t>
  </si>
  <si>
    <t>2031 - MATERIALS/CONSTRUCTION P1</t>
  </si>
  <si>
    <t>47-1011 - First-Line Supervisors of Construction Trades and Extraction Workers</t>
  </si>
  <si>
    <t>Facilitates or assists in the execution of projects at all University property and leased sites.  Under the guidance of more senior project management personnel, overseeing the preparation of facilities plans, construction bid documents, and specifications for projects, applying professional knowledge of design and construction procedures, zoning and building codes, and building materials.  Coordinates or assists in the coordination of project implementation as a member of a project team.</t>
  </si>
  <si>
    <t>47-1011</t>
  </si>
  <si>
    <t>46.0000</t>
  </si>
  <si>
    <t>Assoc Project/Construction Mgr/P1011/SE/Grade 12</t>
  </si>
  <si>
    <t>Performs independent preventive maintenance and emergency repairs on plumbing and gas systems.</t>
  </si>
  <si>
    <t>At Least 4 Years Of Trades Experience Directly Related To The Duties And Responsibilities Specified.
Possession Of A Current New Mexico Journeyman Plumber'S License.</t>
  </si>
  <si>
    <t>Plumber 2/P2002/SW/Grade 10</t>
  </si>
  <si>
    <t>Repairs or installs finish carpentry elements, to include custom cabinetry, molding, trim, and window and door systems; may perform other structural work, such as installation of frame walls, sheetrock, insulaton, flooring, and other carpentry work, as required.</t>
  </si>
  <si>
    <t>Leads assigned portions of University major capital improvement projects under the guidance of a Senior Project/Construction Manager or Group Manager. Manages assigned minor capital projects or capital program tasks, to ensure that the project and program goals are met within the prescribed time frames and funding targets.</t>
  </si>
  <si>
    <t>Project/Construction Mgr/P2011/SE/Grade 13</t>
  </si>
  <si>
    <t>Manages all aspects of university capital improvement projects from initial assignment through completion and occupancy; facilitates, coordinates, and/or leads the execution of multiple, major and minor capital projects to ensure that the project goals are met within the prescribed time frame and funding.</t>
  </si>
  <si>
    <t>Sr Project/Construction Mgr/P3011/SE/Grade 14</t>
  </si>
  <si>
    <t>Plans and performs preventive maintenance and emergency repairs on plumbing systems.  Maintains the inspection backflow preventer and boilers database.</t>
  </si>
  <si>
    <t>At Least 6 Years Of Trades Experience Directly Related To The Duties And Responsibilities Specified. 
Possession Of A Current New Mexico Journeyman Plumber/Gas Fitter (Jpg) License.</t>
  </si>
  <si>
    <t>Master Plumber/P4002/SW/Grade 11</t>
  </si>
  <si>
    <t>Performs finish carpentry, masonry, and concrete work; leads other technicians in structural repair projects.  Selects materials, prepares drawings, estimates labor, and provides on-site supervision.</t>
  </si>
  <si>
    <t>Master Structural Tech/P4004/SW/Grade 10</t>
  </si>
  <si>
    <t>Oversees and coordinates the activities of multi-craft technical workforce engaged in maintenance and/or construction work in assigned area.  Organizes work flow and arranges logistical support for facility repair projects.  Inspects work for appropriate craftsmanship and quality.</t>
  </si>
  <si>
    <t>At Least 5 Years Of Experience Directly Related To The Duties And Responsibilities Specified.
Certification/Licensure: 
Current Nm Licensure In One Or More Construction Trades Disciplines</t>
  </si>
  <si>
    <t>Supv,Maint/Construction/P6002/SN/Grade 12</t>
  </si>
  <si>
    <t>49-1000 - Supervisors of Installation, Maintenance, and Repair Workers</t>
  </si>
  <si>
    <t>Under general supervision, manages the delivery of maintenance, construction and commissioning services for energy management and control system, building HVAC digital controls, alarm systems throughout the main campus and branch campuses.  Manage the daily activities of a specialized technical workforce comprising expertise in building HVAC systems, building HVAC controls, and controls logic programming. Develop master plans and manages building energy control expansion projects. Interface with Engineering staff and key clients throughout the UNM system of campuses.  Ensure that project technical goals are achieved and costs are accurately tracked.  Oversee system commissioning, remote monitoring and tracking of system energy consumption, implementation of control logic changes, and control system modifications.</t>
  </si>
  <si>
    <t>49-1000</t>
  </si>
  <si>
    <t>Energy Services Manager/P6005/SE/Grade 14</t>
  </si>
  <si>
    <t>2033 - MATERIALS/CONSTRUCTION P3</t>
  </si>
  <si>
    <t>47-1000 - Supervisors of Construction and Extraction Workers</t>
  </si>
  <si>
    <t>47-1000</t>
  </si>
  <si>
    <t>Under general supervision, manages the delivery of facilities maintenance and construction services and daily activities of a multi-trade workforce of technicians, accounting, and supervisory staff. Establishes and maintains supportive tenant-building manager relationships with key clients in academic departments and campus support areas.</t>
  </si>
  <si>
    <t xml:space="preserve">At Least 10 years of experience directly related to the duties and responsibilities specified. </t>
  </si>
  <si>
    <t>Mgr,Maint &amp; Construction/P7003/SE/Grade 14</t>
  </si>
  <si>
    <t>Under general supervision, manages the overall administration, supervision, and operation of the Physical Plant Department Centralized Work Control Center, to include the computerized maintenance work request and work order system, and the preventive and predictive maintenance program.  Oversees the management of equipment inventory.  Manages customer relations and related programs and activities.</t>
  </si>
  <si>
    <t>Mgr,Work Control/P7005/SE/Grade 14</t>
  </si>
  <si>
    <t>49-1011 - First-Line Supervisors of Mechanics, Installers, and Repairers</t>
  </si>
  <si>
    <t>Under limited supervision, manages all aspects of the integrated facility operations and services of a free-standing organizational component of the University occupying multiple geographically separated sites.  Oversees the supervision of a large, multi-trades workforce engaged in activities associated with the operations, maintenance, and housekeeping of the component's various facilities sites.  Plans, oversees, and coordinates the implementation of construction and capital improvement projects, and directly participates in overall facilities planning for the component.</t>
  </si>
  <si>
    <t>49-1011</t>
  </si>
  <si>
    <t>46.0301</t>
  </si>
  <si>
    <t>Mgr,Facility Operations/P7006/SE/Grade 13</t>
  </si>
  <si>
    <t>Under limited supervision, directs the integrated facility maintenance and repair operations for the University's Main, North, and South Campuses, as well as the Research Park campus.  Directs the activities of four Area Managers and their staff, ensuring the timely and accurate delivery of services, to include preventive and predictive maintenance, planned system overhauls, and on-call repair services.
Coordinates campus disaster recovery and restoration. Administers execution of the annual state appropriated Building Repair and Renewal Program.  Facilitates the design and implementation of building system repair and replacement solutions, using the professional services of staff engineers, architects, and consultants.</t>
  </si>
  <si>
    <t>Mgr,Facilities Maintenance/P7007/SE/Grade 15</t>
  </si>
  <si>
    <t>Directs and coordinates all aspects of the planning and development, building and construction, care and upkeep, and administration of all physical plant and facilities of a major, self-contained physical plant of key significance to the operation of the University and consisting of multiple sites, facilities, and operations.  Oversees physical plant budgeting, recordkeeping, contracts, maintenance, operations, facilities engineering, custodial services, grounds, utilities, and facility management systems.</t>
  </si>
  <si>
    <t>At Least 10 Years Of Directly Related Experience To Include At Least 3 Years At A Trades Supervisory Or Managerial Level.</t>
  </si>
  <si>
    <t>Mgr,Phys Plnt &amp; Fclties/P7008/SE/Grade 15</t>
  </si>
  <si>
    <t>Oversees planning, development, coordination, implementation, and management of engineering and energy services activities for UNM campus buildings, infrastructure, and facilities.  Oversees the engineering component of strategic planning of buildings and infrastructure, campus physical plant projects, and renewal of the existing campus environment.  Directs the Engineering Support program for the University's Physical Plant and Project Management departments, and directs the development and operation of the University's energy management system.</t>
  </si>
  <si>
    <t>At Least 7 Years Of Experience Directly Related To The Duties And Responsibilities Specified.
Certification/Licensure
Current Professional Engineer License.</t>
  </si>
  <si>
    <t>Assoc Dir,Eng &amp; Energy Svcs/P7009/SE/Grade 16</t>
  </si>
  <si>
    <t>PVW01</t>
  </si>
  <si>
    <t>General Labor Pool/UNMTemps</t>
  </si>
  <si>
    <t>9031 - BUILDINGS &amp; GROUNDS S1</t>
  </si>
  <si>
    <t>37-2011 - Janitors and Cleaners, Except Maids and Housekeeping Cleaners</t>
  </si>
  <si>
    <t>Applying for this position will place you in a general temporary pool of candidates with UNMTemps Services for non-benefits eligible positions in departments and campuses throughout the University. Qualified applicants are placed into temporary general labor assignments as positions become vacant; when regular employees are absent; as supplemental support for department projects; during peak work periods; and for special events. To view additional position details please refer to the Position Classification Description Listing where you should be able to search by specific title (example: "Trades Tech Helper").
This pool is looking for the individuals to perform the following labor responsibilities:
Trades - 
(Trades Tech Helper, Facilities Services Tech)
Assists building trades technicians by performing a wide range of facilities services tasks including non-technical maintenance of plumbing, electrical, heating, ventilating, and/or air conditioning facilities and equipment, at a level not requiring formal licensure.  May be required to perform tasks of other unlicensed trades, such as a light equipment operator, carpenter, painter, and/or locksmith. 
General Labor- 
(Custodian, Lead Custodian, General Services Asst., Mover)
Provides a diverse range of routine general services and custodial maintenance duties including dusting, mopping, finishing and buffing floors, vacuuming and shampooing carpets, cleaning and restocking restrooms.  May perform routine clerical services, basic equipment maintenance and repair, materials handling, loading, unloading and transport of materials/furniture, logistical support, routine security and/or customer services.  
Grounds Maintenance - 
(Grounds Tech Helper, Grounds Tech, Turf Tech)
Performs routine grounds maintenance that may include watering, raking, mowing, weeding, planting, edging, salting, snow removal, and trash/litter removal.  May apply fertilizers and pesticides and prepare areas for new turf.   May operate truck and/or powered grounds equipment.</t>
  </si>
  <si>
    <t>Depending on job title, position may require a High school diploma or GED</t>
  </si>
  <si>
    <t>And Up To 12 Months Of Experience Directly Related To The Duties And Responsibilities Specified.</t>
  </si>
  <si>
    <t>37-2011</t>
  </si>
  <si>
    <t>General Labor Pool/UNMTemps/PVW01/ST/Grade 90</t>
  </si>
  <si>
    <t>Oversees the maintenance and upkeep of the Harding Mine, ensuring a safe and pleasant experience for visitors to the mine.  Maintains access road, sets up signs as needed, obtains visitor liability releases, and assists visitors as they tour the mine.</t>
  </si>
  <si>
    <t>Mine Maint Tech/Q0002/SN/Grade 06</t>
  </si>
  <si>
    <t>Fabricates signs according to established standards using computers and cutting machines, and various other types of equipment; constructs sign frames and foundations.</t>
  </si>
  <si>
    <t>Sign Tech/Q0004/SW/Grade 06</t>
  </si>
  <si>
    <t>Installs and maintains parking meters, equipment, and signs throughout campus.  Assists in providing parking services, parking enforcement, and security as required. Performs light routine maintenance tasks.</t>
  </si>
  <si>
    <t>Parking Equipment Tech/Q0009/SW/Grade 05</t>
  </si>
  <si>
    <t>49-9021 - Heating, Air Conditioning, and Refrigeration Mechanics and Installers</t>
  </si>
  <si>
    <t>Under direct supervision and guidance from designated qualified operator(s) and certified technicians, operates and performs preventive maintenance on low and high-pressure boilers, refrigeration units, steam and gas turbines, electrical production systems, and ancillary equipment. Assists with industrial water analysis and chemical treatment of industrial systems.</t>
  </si>
  <si>
    <t>49-9021</t>
  </si>
  <si>
    <t>15.0501</t>
  </si>
  <si>
    <t>Utility Plant Tech (Pre-Cert)/Q0013/SW/Grade 08</t>
  </si>
  <si>
    <t>Under direct supervision and guidance from certified mechanics, performs or assists with preventive maintenance and repairs on utility plant equipment and systems to promote safe and efficient operation of high pressure steam boilers, refrigeration units, potable water systems, electricity production systems, and associated equipment.  Works occasional 16-hour shifts as scheduled or otherwise required.</t>
  </si>
  <si>
    <t>Utilities Maint Mech(Pre-Cert)/Q0014/SN/Grade 08</t>
  </si>
  <si>
    <t>47-2111 - Electricians</t>
  </si>
  <si>
    <t xml:space="preserve">Maintains the University's low, medium, and high voltage electrical distribution systems following required safety protocols. Tests and troubleshoots complex electrical systems with a strong understanding of electrical controls and schematics . Operates in compliance with National Electrical Code, National Fire Protection Association (NFPA), and Occupational Safety and Health Administration (OSHA) requirements for safe and proper installation and operation of low, medium, and high voltage systems. </t>
  </si>
  <si>
    <t>At least 7 years of experience directly related to the duties and responsibilities specified. Certification/Licensure: OSHA High Voltage Certificate or Equivalent; Electrical Journeyman License (EE98J); Electrical Journeyman License (EL-1J).</t>
  </si>
  <si>
    <t>47-2111</t>
  </si>
  <si>
    <t>46.0302</t>
  </si>
  <si>
    <t>Utilities Electrician/Q0016/SN/Grade 14</t>
  </si>
  <si>
    <t>Performs maintenance and repairs on facility electrical systems components up to and including the secondary distribution panel.</t>
  </si>
  <si>
    <t>At Least 2 Years Of Experience Directly Related To The Duties And Responsibilities Specified.
Possession Of A Current New Mexico Journeyman Electrician'S License.</t>
  </si>
  <si>
    <t>Electrician 1/Q1002/SW/Grade 08</t>
  </si>
  <si>
    <t>49-3023 - Automotive Service Technicians and Mechanics</t>
  </si>
  <si>
    <t>Performs or assists in the performance of a variety of routine to moderately complex maintenance and repairs on university automobiles, trucks, and/or related heavy mechanical equipment.  Typically works in a motor pool environment; may be required to occasionally work outside.</t>
  </si>
  <si>
    <t xml:space="preserve">At Least 1 Year Of Experience Directly Related To The Duties And Responsibilities Specified.
</t>
  </si>
  <si>
    <t>49-3023</t>
  </si>
  <si>
    <t>15.0803</t>
  </si>
  <si>
    <t>Automotive Tech/Q1003/SW/Grade 08</t>
  </si>
  <si>
    <t>Performs a wide range of facilities services tasks including non-technical maintenance of plumbing, electrical, heating, ventilating, and/or air conditioning facilities and equipment, at a level not requiring formal licensure.  May be required to perform tasks of other unlicensed trades, such as a light equipment operator, carpenter, painter, and/or locksmith.</t>
  </si>
  <si>
    <t>Facilities Services Tech/Q1004/SW/Grade 07</t>
  </si>
  <si>
    <t>Performs routine repairs and maintenance on heating, ventilating, and air conditioning (HVAC) systems including air distribution machinery, pneumatic and digital controls, hot and chilled water distribution, and variable volume systems.</t>
  </si>
  <si>
    <t>At Least 2 Years Of Experience Directly Related To The Duties And Responsibilities Specified.
Possession Of A Current New Mexico State Hvac Related License.</t>
  </si>
  <si>
    <t>HVAC Tech 1/Q1005/SW/Grade 08</t>
  </si>
  <si>
    <t>49-3090 - Miscellaneous Vehicle and Mobile Equipment Mechanics, Installers, and Repairers</t>
  </si>
  <si>
    <t>Performs or assists with the performance of routine to moderately complex repairs and maintenance on a variety of turf mechanical/electrical equipment, such as mowers, small engine machinery, and/or equipment common to landscape maintenance, such as blowers, string trimmers, and blade edgers. May perform duties autonomously in an outdoor environment.</t>
  </si>
  <si>
    <t>49-3090</t>
  </si>
  <si>
    <t>Turf Equipment Tech/Q1009/SW/Grade 08</t>
  </si>
  <si>
    <t xml:space="preserve">Operates and performs preventive maintenance on low- and high-pressure boilers, refrigeration units, gas turbines and steam turbines and electrical production. Performs industrial water analysis and chemical treatment of steam, condensate and chilled water systems. Records operational data and technical information on a personal computer. Works occasional 16-hour shifts, as scheduled, or as otherwise required. </t>
  </si>
  <si>
    <t>Utility Plant Tech 1/Q1010/SW/Grade 09</t>
  </si>
  <si>
    <t>Performs or assists in the performance of daily safety and service inspections, routine system diagnoses, and basic maintenance and/or repairs on University mass transit and related vehicles.  Cleans, details, fuels, and road tests all vehicles in the fleet on a regular basis.</t>
  </si>
  <si>
    <t>Transport Vehicle Service Tech/Q1011/SN/Grade 08</t>
  </si>
  <si>
    <t>Performs preventive maintenance and repairs on utility plant equipment and systems to promote safe and efficient operation of high-pressure steam boilers, refrigeration units, potable water systems, electricity production systems, and associated equipment. Works occasional 16-hour shifts as scheduled or otherwise required.</t>
  </si>
  <si>
    <t>Utilities Maint Mechanic 1/Q1012/SW/Grade 09</t>
  </si>
  <si>
    <t>Q1018</t>
  </si>
  <si>
    <t>Locksmith,Pre-Certified</t>
  </si>
  <si>
    <t>49-9094 - Locksmiths and Safe Repairers</t>
  </si>
  <si>
    <t>Installs, maintains, and repairs locks, access systems, and related hardware. Maintains records and electronic facilities access.</t>
  </si>
  <si>
    <t>49-9094</t>
  </si>
  <si>
    <t>47.0403</t>
  </si>
  <si>
    <t>Locksmith,Pre-Certified/Q1018/SN/Grade 08</t>
  </si>
  <si>
    <t>Troubleshoots and repairs electrical controls.  Lays out and installs new electrical secondary service including panels, breakers, disconnects, and switches.</t>
  </si>
  <si>
    <t>At Least 4 Years Of Experience Directly Related To The Duties And Responsibilities Specified.
Possession Of A Current New Mexico Journeyman Electrician'S License,</t>
  </si>
  <si>
    <t>Electrician 2/Q2002/SW/Grade 10</t>
  </si>
  <si>
    <t>Certified In Areas Required By City, State, And/Or Federal Agencies (I.E., Freon Recovery/Emission Inspection).</t>
  </si>
  <si>
    <t>Certified Auto Tech/Q2003/SW/Grade 10</t>
  </si>
  <si>
    <t>Performs routine repairs and maintenance on heating, ventilating, and air conditioning (HVAC) systems including air distribution machinery, pneumatic and digital controls, hot and chilled water distribution, and variable volume systems.  Independently employs specially designed software and remote computer links to monitor systems and troubleshoot malfunctions.</t>
  </si>
  <si>
    <t>At Least 4 Years Of Experience Directly Related To The Duties And Responsibilities Specified.
Possession Of A Current New Mexico State Journeyman'S Refrigeration License (Jr) And Epa Universal Refrigerant Recovery Certification.</t>
  </si>
  <si>
    <t>HVAC Tech 2/Q2005/SW/Grade 10</t>
  </si>
  <si>
    <t xml:space="preserve">Operates and performs preventative maintenance on low- and high-pressure boilers, refrigeration units, gas turbines and steam turbines, electrical production, and potable water systems. Performs industrial water analysis and chemical treatment of steam, condensate and chilled water systems. Records operational data and technical information on a personal computer. Works occasional 16-hour shifts, as scheduled or as otherwise required. </t>
  </si>
  <si>
    <t>Utility Plant Tech 2/Q2010/SW/Grade 10</t>
  </si>
  <si>
    <t>Performs preventive maintenance and repairs utility plant equipment and systems to promote safe and efficient operation of gas and steam turbines, high-pressure boilers, refrigeration units, potable water systems, electricity production systems, and associated equipment. Works occasional 16-hour shifts as scheduled or otherwise required.</t>
  </si>
  <si>
    <t>At Least 3 Years Of Experience Directly Related To The Duties And Responsibilities Specified. 
Certification/Licensure: Current New Mexico Journeyman'S Certification/Licensure In Two Of The Following Disciplines: Plumbing (Jp), Pipe Fitting (Jpf), Gas (Jg) Or Refrigeration (Jr). A Journeyman Plumber/Gas License (Jpg) Satisfies The Requirement For Two Journeyman Licenses.</t>
  </si>
  <si>
    <t>Utilities Maint Mechanic 2/Q2012/SW/Grade 10</t>
  </si>
  <si>
    <t>Plans electrical systems additions or modifications on secondary circuits.  Works on secondary electrical systems that are 1000 volts and below.</t>
  </si>
  <si>
    <t>At Least 6 Years Of Experience Directly Related To The Duties And Responsibilities Specified.
Possession Of A Current New Mexico Electrical Journeyman License (Ee98j) And A Current Second New Mexico Electrical Journeyman License.</t>
  </si>
  <si>
    <t>Master Electrician/Q4002/SW/Grade 11</t>
  </si>
  <si>
    <t>Diagnoses and repairs complex vehicle problems.  Demonstrates techniques and provides leadership to other technicians in all aspects of automotive repairs.</t>
  </si>
  <si>
    <t>Master Cert Auto Tech/Q4003/SW/Grade 11</t>
  </si>
  <si>
    <t>Performs multi-craft functions, which may include non-technical electrical, plumbing, grounds, carpentry, locksmith, custodial, and painting;  provides day-to-day coordination and leadership to other employees performing similar work.</t>
  </si>
  <si>
    <t>Lead Facilities Services Tech/Q4004/SW/Grade 08</t>
  </si>
  <si>
    <t>Leads trouble-shooting and repair efforts on commercial grade heating, ventilating, and air conditioning (HVAC) systems and multi-zone systems that incorporate pneumatic, electronic, and/or programmable logic controls.  Creates drawings or plans for HVAC modifications, and leads the installation of components that require controls programming and linkage to the campus central control system.</t>
  </si>
  <si>
    <t>At Least 6 Years Of Trades Experience Directly Related To The Duties And Responsibilities Specified.
Possession Of A Current New Mexico Journeyman'S Refrigeration Licenses(Jr) And An Epa Universal Refrigerant Recovery Certification And One Other Current Hvac Related New Mexico License .</t>
  </si>
  <si>
    <t>Master HVAC Tech/Q4005/SW/Grade 11</t>
  </si>
  <si>
    <t xml:space="preserve">Operates low- and high-pressure boilers, refrigeration units, gas turbines, electrical production, and potable water systems. Performs industrial water analysis and chemical treatment of steam, condensate and chilled water systems. Leads assigned staff in operation and preventative maintenance in the absence of the supervisor. May be required to work occasional 16-hour shifts, as scheduled or as otherwise required. </t>
  </si>
  <si>
    <t>Master Utility Plant Tech/Q4010/SW/Grade 11</t>
  </si>
  <si>
    <t>Performs and inspects preventive maintenance and repairs to utility production units and distribution systems, ensuring that all work is completed within industrial standards and codes. Leads assigned staff in preventive maintenance and repair of utility plant equipment and machinery in the absence of the maintenance supervisor</t>
  </si>
  <si>
    <t>At Least 5 Years Of Trades Experience Directly Related To The Duties And Responsibilities Specified.
Certification/Licensure
Current New Mexico Journeyman'S Plumbing / Gas (Jpg) Licensure And One Of The Following New Mexico Mechanical Contractor'S Licensure Mm98, Mm1, Mm2 Or Mm4. 
Or 
Current New Mexico Refrigeration Licenses (Jr), Epa Universal Refrigerant Recovery Certification, One Other Current Trade Related New Mexico Journeyman Licensure And One Of The Following New Mexico Mechanical Contractor'S License Mm98, Mm3 Or Mm4.</t>
  </si>
  <si>
    <t>Master Utilities Maint Mech/Q4012/SW/Grade 11</t>
  </si>
  <si>
    <t>49-2098 - Security and Fire Alarm Systems Installers</t>
  </si>
  <si>
    <t>Performs and coordinates the maintenance and installation of building fire alarm systems, electronic premises security systems, and the alarm monitoring station for the University. Leads, trains, and coordinates the day-to-day work of technical staff and/or subcontractors. Prepares estimates and customer proposals, and interfaces with clients to ensure customer satisfaction. Performs associated administrative duties.</t>
  </si>
  <si>
    <t>At Least 3 Years Of Experience Directly Related To The Duties And Responsibilities Specified. Certification/Licensure: State Of New Mexico Es-3j Journeyman Low Voltage Special Systems (Under 50 Volts).</t>
  </si>
  <si>
    <t>49-2098</t>
  </si>
  <si>
    <t>Security &amp; Alarm Tech/Q4016/SN/Grade 10</t>
  </si>
  <si>
    <t>Q4018</t>
  </si>
  <si>
    <t>Locksmith,Certified</t>
  </si>
  <si>
    <t>Installs and services locks and related hardware and electronic facilities access controls. Provides estimates on scope and cost and coordination of projects.</t>
  </si>
  <si>
    <t>At least 3 years of experience directly related to the duties and responsibilities specified. Certification/Licensure: Certified Registered Locksmith (CRL) by Associated Locksmiths of America or completed Door &amp; Hardware Technician (DHT) credential by the Door and Hardware Institute.</t>
  </si>
  <si>
    <t>Locksmith,Certified/Q4018/SN/Grade 09</t>
  </si>
  <si>
    <t>Oversees and coordinates the operation of one or more utility plants, ensuring uninterrupted supply of steam, chilled water, potable water, natural gas, electric, and compressed air to the University.  May work extended hours on an on-call and/or overtime basis as required.</t>
  </si>
  <si>
    <t>Utility Plant Opns Supervisor/Q6001/SN/Grade 12</t>
  </si>
  <si>
    <t>Under indirect supervision, oversees and coordinates the maintenance of one or more utility plants, ensuring timely and efficient repair of systems and equipment to allow uninterrupted supply of steam, chilled water, potable water, compressed air, natural gas, and electric power to the University.</t>
  </si>
  <si>
    <t>At Least 7 Years Of Experience Directly Related To The Duties And Responsibilities Specified.
Certification/Licensure
Current Nmcid Journeyman Plumbing/Gas (Jpg) And One Of The Following Nmcid Mechanical Contractor'S Mm98, Mm1, Mm2 Or Mm4. 
Or
Current New Mexico Journeyman Refrigeration (Jr), Epa Universal Refrigerant Recovery Certification, One Other New Mexico Journeyman Licensure, And One Of The Following New Mexico Mechanical Contractor'S Mm98, Mm3 Or Mm4.</t>
  </si>
  <si>
    <t>Supv,Utilities Maint/Q6002/SN/Grade 12</t>
  </si>
  <si>
    <t>Oversees the control systems and metering of steam, condensate, chilled water, potable water, compressed air, natural gas, and electric power generation to the University.  In conjunction with the systems analyst, oversees and coordinates the operation of the utility plant energy management and control systems, and the metering, monitoring, and verification program.  Supervises repair and maintenance of all controls and metering instrumentation assigned to the division.</t>
  </si>
  <si>
    <t>Technical Certification In Instrumentation And/Or Controls Systems Or Related Field.</t>
  </si>
  <si>
    <t>Supv,Utilities Instrmt &amp; Ctrls/Q6004/SN/Grade 12</t>
  </si>
  <si>
    <t>Oversees, coordinates, and quality controls the day-to-day servicing, business operation, and administration of the University's motor vehicle and rental fleets, ensuring cost-efficient operations, excellent customer service, and compliance with all federal, state, and University laws, regulations, and policies.  Oversees and coordinates the work of technical and administrative support staff.</t>
  </si>
  <si>
    <t>At Least 7 Years Of Experience Directly Related To The Duties And Responsibilities Specified.
Certification/Licensure
Certification As An Automotive Mechanic Or Equivalent.</t>
  </si>
  <si>
    <t>Supv,Fleet Services/Q6006/SN/Grade 12</t>
  </si>
  <si>
    <t>Under indirect supervision, develops, implements, and oversees water quality regulatory compliance and internal water quality control activities for the University's Utilities component.  Oversees the analysis and chemical treatment of a comprehensive range of water operating systems, ensuring compliance with relevant Environmental Protection Agency regulations and other regulations and legislation applicable to a large scale drinking water system.  Supervises assigned staff engaged in the operation and maintenance of the University's potable water system and equipment.  May work weekends and/or on a shift basis, as required.</t>
  </si>
  <si>
    <t>At Least 5 Years Of Experience Directly Related To The Duties And Responsibilities Specified.
Certification/Licensure
New Mexico Environment Division (Nmed) Water Systems Operator Level Iv Certificate.</t>
  </si>
  <si>
    <t>Supv,Water Systems/Q6013/SN/Grade 12</t>
  </si>
  <si>
    <t>Oversees the performance of a wide range of facilities maintenance services for an autonomous branch campus of the University.  Performs comprehensive mid-level technical maintenance, troubleshooting, and repair of branch facilities and equipment at a level requiring formal journeyman-level licensure.  Oversees and coordinates the work of other, non-licensed facilities maintenance staff.  May be placed on call to work extended hours, as required by management or facility need.</t>
  </si>
  <si>
    <t>At Least 3 Years Of Experience Directly Related To The Duties And Responsibilities Specified.
Certification/Licensure
Hvac-Related Journeyman'S License Or Journeyman Electrician'S License 
Or 
New Mexico Cid Low Pressure Boiler License.</t>
  </si>
  <si>
    <t>Br Facilities Maint Supervisor/Q6014/SN/Grade 09</t>
  </si>
  <si>
    <t xml:space="preserve">Provides oversight of the IT electronic security and alarm area including the installation, maintenance and operational readiness of building fire alarm systems, electronic premises security systems including intrusion detection, video surveillance, asset protection, environmental detection, holdup/duress, integrated systems and the alarm monitoring station for the University. </t>
  </si>
  <si>
    <t>At Least 5 Years Of Experience Directly Related To The Duties And Responsibilities Specified. Certification/Licensure: State Of New Mexico Es-3j Journeyman Low Voltage Special Systems (Under 50 Volts).</t>
  </si>
  <si>
    <t>Supv,Security &amp; Alarm Systems/Q6016/SN/Grade 11</t>
  </si>
  <si>
    <t>Q7002</t>
  </si>
  <si>
    <t>At least 10 years of experience that is directly related to the duties and responsibilities specified. Certification/Licensure: Master ASE Certification</t>
  </si>
  <si>
    <t>Under limited supervision, manages and coordinates all aspects of the university's main campus and Health Sciences Center utilities operations, to include the Ford Utilities Center, the Co-generation Plant, refrigeration plants, water wells, and the potable water system.  Oversees and coordinates the development, operation, maintenance, and/or modification of production units/utilities and distribution systems for the main and North campuses.</t>
  </si>
  <si>
    <t>Under limited supervision, manages and coordinates all aspects of the operation and maintenance of the university district energy systems which consist of multiple sites and facilities. Oversees the operation and maintenance of the campus electric power generation and district heating and cooling system. Manages the production, distribution, treatment, and maintenance of all primary utilities, such as electricity, steam, chilled water, compressed air, domestic water, and natural gas. Supports activities associated with the planning, budgets, development, coordination, and implementation of the division's strategies and plans.</t>
  </si>
  <si>
    <t>Mgr,Utilities Ops &amp; Maint/Q7007/SE/Grade 15</t>
  </si>
  <si>
    <t>29-1199 - Health Diagnosing and Treating Practitioners, All Other</t>
  </si>
  <si>
    <t>Under general supervision, provides psychological assessment, diagnosis and individual, group, and family therapy, case management services, referral, and follow-up to acute, chronic, or moderately disturbed mentally ill clients and/or patients, and consultation with outside facilities and/or agencies.</t>
  </si>
  <si>
    <t>At Least 1 Year Of Experience Directly Related To The Duties And Responsibilities Specified.
Certification/Licensure
State Of Nm Licensed Psychologist, Or Eligibility For Nm Licensure, As Documented By Out-Of-State Licensure.</t>
  </si>
  <si>
    <t>29-1199</t>
  </si>
  <si>
    <t>51.3300</t>
  </si>
  <si>
    <t>Clinical Psychologist/R1002/SE/Grade 14</t>
  </si>
  <si>
    <t>2053 - HEALTH P3</t>
  </si>
  <si>
    <t>Provides direct psychological assessment, diagnosis and therapy; provides case management, referral, and follow-up services.  Administers and coordinates specified mental health or therapy programs.  Provides clinical supervision and training to other clinical professionals, interns, and/or trainees with fellow status.</t>
  </si>
  <si>
    <t>At Least 3 Years Of Experience Directly Related To The Duties And Responsibilities Specified.
Certification/Licensure
State Of Nm Licensed Psychologist, Or Eligibility For Nm Licensure, As Documented By Out-Of-State Licensure.</t>
  </si>
  <si>
    <t>Sr Clinical Psychologist/R4002/SE/Grade 15</t>
  </si>
  <si>
    <t>R6002</t>
  </si>
  <si>
    <t>Physician</t>
  </si>
  <si>
    <t>Grade 93</t>
  </si>
  <si>
    <t>205 - PHYSICANS</t>
  </si>
  <si>
    <t>29-1060 - Physicians and Surgeons</t>
  </si>
  <si>
    <t>Under indirect supervision, provides and manages direct medical evaluation, diagnosis, procedures, and care for patients within a recognized area of practice. or for a specified patient population.</t>
  </si>
  <si>
    <t>Medical Doctor</t>
  </si>
  <si>
    <t>At least 3 years of experience directly related to the duties and responsibilities specified, which may include residency in a directly related medical specialty. Certification/Licensure: State of New Mexico and Federal DEA Certification; Medical Specialty License or Certification; Board certified or Board Eligible in Specified Area of Medical Specialty.</t>
  </si>
  <si>
    <t>29-1060</t>
  </si>
  <si>
    <t>Physician/R6002/SE/Grade 93</t>
  </si>
  <si>
    <t xml:space="preserve">Under general supervision, oversees the administration of patient care at the University's Student Health and Counseling Center (SHAC). Responsible for the implementation and oversight of an integrated clinical practice delivery model. Directly supervises physicians and collaborates with other clinical/medical managers to ensure a high standard of clinical delivery across patient care specialties within the unit. Provides and manages direct health care for a specified patient population. </t>
  </si>
  <si>
    <t>Board Certified Or Board Eligible In Specified Area Of Medical Specialty.</t>
  </si>
  <si>
    <t>Associate Medical Director/R7003/SE/Grade 93</t>
  </si>
  <si>
    <t>29-1020 - Dentists</t>
  </si>
  <si>
    <t>Provides and oversees direct dental diagnosis, treatment, procedures, and care for a specified patient population.</t>
  </si>
  <si>
    <t>Or Enrollment In A Dental Residency Program.
Certification/Licensure
Current Licensure From New Mexico Board Of Dental Health Care.</t>
  </si>
  <si>
    <t>29-1020</t>
  </si>
  <si>
    <t>Dentist/R7009/SE/Grade 18</t>
  </si>
  <si>
    <t>In support of the Dir, Clinical Counseling Svcs, manages the day-to-day clinical, fiscal, and administrative operations of mental health service programs within Student Health and Counseling (SHAC).  Assists with the development, implementation, and evaluation of programs to ensure quality of operations. Provides direct patient services.</t>
  </si>
  <si>
    <t>Assoc Dir,Clinical Cnslg Svcs/R7012/SE/Grade 15</t>
  </si>
  <si>
    <t>Oversees the clinical, fiscal, and administrative operations of mental health service programs within Student Health and Counseling (SHAC). Directs, develops, implements, and evaluates programs to ensure quality of operations. Administers community outreach programs; oversees risk management issues; ensures proper patient referral services. Provides direct patient services.</t>
  </si>
  <si>
    <t>Dir,Clinical Counseling Svcs/R8012/SE/Grade 16</t>
  </si>
  <si>
    <t>2024 - NURSING SPECIALTY</t>
  </si>
  <si>
    <t>29-1141 - Registered Nurses</t>
  </si>
  <si>
    <t>Under general direction, supervises and coordinates the day-to-day patient care activities of a specified clinical practice, ensuring adherence established clinical policies, protocols, regulations, and standards.  Coordinates services with other patient care units, as appropriate, and provides direct patient evaluation and consultation.</t>
  </si>
  <si>
    <t>Certification As A Clinical Nurse Specialist (Cns) In Specified Area Of Specialty, Or Eligibility For Cns Certification.</t>
  </si>
  <si>
    <t>29-1141</t>
  </si>
  <si>
    <t>51.3801</t>
  </si>
  <si>
    <t>Clinical Nurse Specialist/S0004/SE/Grade 15</t>
  </si>
  <si>
    <t>2022 - NURSING P2</t>
  </si>
  <si>
    <t>Provides and coordinates defined specialty care and associated services to a defined population.  Operates in a range of clinical, academic, research, and/or community outreach settings.  Assesses patient and associated needs, develops and implements intervention plans, and evaluates response.  Collaborates with other health care providers and/or community services, as appropriate.</t>
  </si>
  <si>
    <t>At Least 3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t>
  </si>
  <si>
    <t>Specialty Nurse/RN/S0006/SE/Grade 15</t>
  </si>
  <si>
    <t>Provides professional nursing care and coordinates the delivery of oncology treatments, often in intensive care conditions, to assigned patients in a medical oncology facility, ensuring adherence to hospital or department and University policies, and nursing procedures, standards, and practices.</t>
  </si>
  <si>
    <t>At least 2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t>
  </si>
  <si>
    <t>Oncology Nurse (ICU)/S0009/SN/Grade 15</t>
  </si>
  <si>
    <t>Under general supervision, coordinates the collection, evaluation, and dissemination of performance data relative to specified quality improvement programs within a patient care facility or a broadly-focused health care related service or clinical research program.  Maintains documents and records according to protocol requirements and state and federal health care standards.  May provide professional nursing services and patient care in variety of inpatient and outpatient settings.</t>
  </si>
  <si>
    <t>Coord,Quality Assurance/S0011/SE/Grade 13</t>
  </si>
  <si>
    <t>3043 - HEALTH TECHS S3</t>
  </si>
  <si>
    <t>Provides direct patient care and/or rehabilitative and developmental therapy to individuals with physical disabilities and/or functional limitations in clinic, inpatient, outpatient, and outreach programs.  Plans therapy programs, directs and assists patients in exercises and use of wheelchairs and other devices, and evaluates patient progress.  Educates patients and families in appropriate physical therapy methods.  Leads the work of and serves as a resource for other therapists.</t>
  </si>
  <si>
    <t>Clinical Therapy Specialist/S0013/SN/Grade 15</t>
  </si>
  <si>
    <t>Provides professional nursing services and patient care in variety of inpatient and outpatient settings.  Follows established nursing process, including patient assessment, nursing diagnosis, planning, intervention, and evaluation.  Ensures adherence to hospital or department and university policies, and nursing procedures, standards, and practices.</t>
  </si>
  <si>
    <t>No Previous Experience Required.
Certification/Licensure 
State Of New Mexico Licensed Registered Nurse Or Licensure Pending As Documented By Temporary Licensure Or Current Rn Licensure From A State Participating In The Multistate Privilege To Practice Compact With New Mexico.</t>
  </si>
  <si>
    <t>Staff Nurse/RN/S0015/SN/Grade 13</t>
  </si>
  <si>
    <t>Under indirect supervision, manages women's health care, focusing particularly on pregnancy, childbirth, the post partum period, care of the newborn, and the family planning and gynecologic needs of women. Practice within the health care system and perform consultation, collaborative management, or referral, as indicated by the health status of the client. Practice in accord with the Standards for the Practice of Midwifery, as defined by the American College of Nurse-Midwives.</t>
  </si>
  <si>
    <t>At Least 1 Year Of Experience Directly Related To The Duties And Responsibilities, Which May Include Practicum.
Certification/Licensure
A New Mexico Department Of Health Cnm License (Or Eligible). 
A Valid License That Meets The New Mexico Board Of Nursing'S Requirement To Practice As A Registered Nurse In New Mexico (Or Eligible).
Participation In The Certificate Maintenance Program With The American Midwifery Certification Board (Or Eligible).</t>
  </si>
  <si>
    <t>Nurse Midwife/S0017/SE/Grade 16</t>
  </si>
  <si>
    <t>2051 - HEALTH P1</t>
  </si>
  <si>
    <t>21-1010 - Counselors</t>
  </si>
  <si>
    <t>Under indirect supervision, provides wide range of trauma consultation, including crisis intervention, clinical evaluation, and assessment to individuals and families in acute stages of grief.  Develops, facilitates, and mentors groups related to traumatic death, as appropriate.  Designs and delivers education programs in grief theory and intervention associated with traumatic death to students and/or to community constituencies.   Plans and oversees program initiatives and participates in program development and administration, and/or in research activities, as appropriate.  May work in one or more of a variety of settings, such as community outreach, home setting, or hospital environment.</t>
  </si>
  <si>
    <t>21-1010</t>
  </si>
  <si>
    <t>Trauma Consultant/S0019/SE/Grade 12</t>
  </si>
  <si>
    <t>29-1127 - Speech-Language Pathologists</t>
  </si>
  <si>
    <t>Provides clinical supervision in speech-language pathology to graduate students in practicum programs.  Teaches and advises undergraduate students, conducts research, and/or educates and consults with families of patients.</t>
  </si>
  <si>
    <t>State Of New Mexico Licensure As A Speech-Language Pathologist.</t>
  </si>
  <si>
    <t>29-1127</t>
  </si>
  <si>
    <t>51.0201</t>
  </si>
  <si>
    <t>Speech-Lang Pathologist/S0020/SE/Grade 14</t>
  </si>
  <si>
    <t>29-1071 - Physician Assistants</t>
  </si>
  <si>
    <t>Under general supervision, provides independent acute and/or routine medical care to a specified population.  Provides consultation and advice to others as a highly-specialized practitioner.  May supervise support staff in an out-of-hours or remote clinical setting.</t>
  </si>
  <si>
    <t>No Previous Experience Required.
Certification/Licensure
Eligible For New Mexico Certification As A Physician'S Assistant
Or
State Of New Mexico Certified Nurse Practitioner Or Certification Pending, As Documented By Temporary Certificate.</t>
  </si>
  <si>
    <t>29-1071</t>
  </si>
  <si>
    <t>51.0912</t>
  </si>
  <si>
    <t>Advanced Practice Provider/S0022/SE/Grade 16</t>
  </si>
  <si>
    <t>Adv Pract Provider,CAA/CRNA</t>
  </si>
  <si>
    <t>Under the direction of an anesthesiologist, administers local, inhalation, intravenous, and other anesthetics during surgical, obstetrical, or other medical procedures. Interprets and records patient's physiological and pharmacological status. Ability to provide continuity of care during the pre-op and post-op period and respond to life-threatening situations as required.</t>
  </si>
  <si>
    <t>For Certified Registered Nurse Anesthetists (CRNA): State of New Mexico Licensed Registered Nurse or licensure pending as documented by temporary licensure or current RN licensure from a state participating in the multistate privilege to practice compact with New Mexico Certified Registered Nurse Anesthetist</t>
  </si>
  <si>
    <t>Adv Pract Provider,CAA/CRNA/S0024/SE/Grade 19</t>
  </si>
  <si>
    <t>29-1051 - Pharmacists</t>
  </si>
  <si>
    <t>Provides pharmacy services to patients/medical practitioners.  Receives, compounds, fills prescriptions, dispenses pharmaceuticals, consults with clients regarding the nature and use of drugs, and trains and/or supervises personnel.  Performs routine quality control testing procedures; prepares and maintains all necessary records required by federal, state and local regulations.</t>
  </si>
  <si>
    <t>At Least 6 Months Of Experience Directly Related To The Duties And Responsibilities Specified.
Certification/Licensure
State Of New Mexico Licensed Pharmacist.</t>
  </si>
  <si>
    <t>29-1051</t>
  </si>
  <si>
    <t>51.2001</t>
  </si>
  <si>
    <t>Pharmacist/S0027/SE/Grade 16</t>
  </si>
  <si>
    <t>3042 - HEALTH TECHS S2</t>
  </si>
  <si>
    <t>Facilitates all incoming patient transfers to UNM HSC from outlying facilities around the city, state and sorrounding areas (Arizona, Colorado, Texas) and occassionally other states. Maintains on-call rotation for 24/7/365 coverage. Works without direct supervision, and routinely independently, in a fast paced healthcare environment that deals with emergent patient care issues requiring immediate response and resolution, with high complexity of decision making and prioritizing. Provides access to the UNM HSC for physicians and tertiary care providers regarding patients statewide.</t>
  </si>
  <si>
    <t>Coord,Referral Services/S0032/SN/Grade 08</t>
  </si>
  <si>
    <t>Provides patient care and receives clinical and preceptorship experience as a neonatal nurse practitioner.  Undertakes training in an accredited Neonatal Nurse Practitioner program.</t>
  </si>
  <si>
    <t>At Least 2 Years Of Work Experience That Can Be Demonstrated To Be Applicable To The Duties Listed In The Job Description. Certification/Licensure: State Of New Mexico Licensed Registered Nurse Or Licensure Pending As Documented By Temporary Licensure Or Current Rn Licensure From A State Participating In The Multistate Privilege To Practice "Compact With New Mexico."</t>
  </si>
  <si>
    <t>Neonatal Practice Trainee/S0033/SE/Grade 13</t>
  </si>
  <si>
    <t>29-2021 - Dental Hygienists</t>
  </si>
  <si>
    <t>Assesses patient needs, plans and delivers direct dental hygiene  care and associated services to patients. Utilizes established dental hygiene protocol and procedures.</t>
  </si>
  <si>
    <t>No Previous Experience Required.
Certification/Licensure
Current Licensure As A Dental Hygienist In The State Of New Mexico.
Certificate To Provide Local Anesthesia In New Mexico.</t>
  </si>
  <si>
    <t>29-2021</t>
  </si>
  <si>
    <t>51.0602</t>
  </si>
  <si>
    <t>Dental Hygienist/S0037/SE/Grade 13</t>
  </si>
  <si>
    <t>Provides routine-to-acute primary care, assessment, intervention, evaluation, and transport services to critically ill, convalescing, and/or chronically ill newborn infants within a Neonatal Intensive Care Unit (NICU) setting.</t>
  </si>
  <si>
    <t>No Previous Work Experience Required.
Certification/Licensure
National Certification As Neonatal Nurse Practitioner Or Physician Assistant Pending/Eligible.</t>
  </si>
  <si>
    <t>Neonatal Practice Specialist/S0041/SE/Grade 17</t>
  </si>
  <si>
    <t>3033 - NURSING TECHS 3</t>
  </si>
  <si>
    <t>Provides general patient care and basic patient education.  Performs duties which indirectly support patient care such as scheduling, recordkeeping, and maintaining supplies inventories.</t>
  </si>
  <si>
    <t>No Previous Experience Required.
Certification/Licensure
State Of New Mexico Licensed Practical Nurse.</t>
  </si>
  <si>
    <t>Licensed Prctcl Nurse/S0042/SW/Grade 09</t>
  </si>
  <si>
    <t>2021 - NURSING P1</t>
  </si>
  <si>
    <t>Provides education and evaluation to nursing and patient care staff, and facilitates evidenced-based research within a specialized area of nursing.  Collaborates with medical practitioners to incorporate nursing processes into the plan of care for a specialized group of patients. Performs direct specialty nursing services to patients as required, ensuring adherence to Joint Commission standards and all related policies, procedures, and guidelines.</t>
  </si>
  <si>
    <t>At Least 3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t>
  </si>
  <si>
    <t>Nurse Educator/S0046/SE/Grade 15</t>
  </si>
  <si>
    <t>Provides specialized, routine to acute primary care, diagnostic assessment, intervention, and evaluation to recently diagnosed, chronically or terminally ill, or convalescing oncology patients receiving inpatient and/or outpatient services at the UNM Cancer Treatment Center.</t>
  </si>
  <si>
    <t>Current Certification As A Nurse Practitioner, Physician Assistant Or Clinical Nurse Specialist With Prescriptive Authority.</t>
  </si>
  <si>
    <t>Adv Prac Provider,Oncology/S0047/SE/Grade 16</t>
  </si>
  <si>
    <t>29-1129 - Therapists, All Other</t>
  </si>
  <si>
    <t>Performs physical evaluations of assigned patients or clients and applies a range of appropriate therapeutic treatments, to include manual massage therapy.  Develops and implements therapeutic massage treatments and individual treatment plans.</t>
  </si>
  <si>
    <t xml:space="preserve">At Least 2 Years Of Post-Licensure Experience Directly Related To The Duties And Responsibilities Specified.
Certifications/Licensure
Licensed Massage Therapist (Lmt).
</t>
  </si>
  <si>
    <t>29-1129</t>
  </si>
  <si>
    <t>51.2301</t>
  </si>
  <si>
    <t>Licensed Massage Therapist/S0064/SE/Grade 12</t>
  </si>
  <si>
    <t>S0080</t>
  </si>
  <si>
    <t>Optometrist</t>
  </si>
  <si>
    <t>29-1041 - Optometrist</t>
  </si>
  <si>
    <t>Diagnoses, manages and treats conditions and diseases of the human eye and visual system. Examines eyes and visual system, diagnoses problems or impairments, prescribes corrective lenses, and provides treatment. May prescribe therapeutic drugs to treat specific eye conditions</t>
  </si>
  <si>
    <t>Doctorate in Optometry</t>
  </si>
  <si>
    <t xml:space="preserve">At least 3 years of experience directly related to the duties and responsibilities specified. Certification/Licensure: Certified by the National Board of Examiners in Optometry (NBEO) and licensed by the State of New Mexico. </t>
  </si>
  <si>
    <t>29-1041</t>
  </si>
  <si>
    <t>Optometrist/S0080/SE/Grade 16</t>
  </si>
  <si>
    <t>29-1031 - Dietitians and Nutritionists</t>
  </si>
  <si>
    <t>Under direct supervision, provides basic nutrition education to patients and their families; certifies patients for specific public health program benefits.  Performs a range of administrative functions required to ensure efficient program operation.</t>
  </si>
  <si>
    <t>At Least 1 Year Of Experience Directly Related To The Duties And Responsibilities Specified. 
Certification/Licensure
State Of Nm Licensed Dietitian (Ld) Or Licensed Nutritionist (Ln) Or Ada Registered Dietician (Rd).</t>
  </si>
  <si>
    <t>29-1031</t>
  </si>
  <si>
    <t>19.0501</t>
  </si>
  <si>
    <t>Clinical Nutritionist/S1001/SE/Grade 12</t>
  </si>
  <si>
    <t>Receives and responds to telephone inquiries from the general public, health care practitioners, and other agencies regarding poison and drug information.  Provides information on the toxicity of drugs, poisons, chemicals, biologics, hazardous materials, and other substances; recommends antidotes, treatments, and/or courses of action to callers in emergency situations.  Provides information on all aspects of drug usage to health care practitioners, agencies, and the public, as assigned.</t>
  </si>
  <si>
    <t>Poison Information Specialist/S1005/SN/Grade 15</t>
  </si>
  <si>
    <t>Provides genetic education, counseling, and support to patients and/or families who have genetic disorders, birth defects, or who may be at risk for inherited conditions. Works as part of a multidisciplinary team including medical geneticists and nurse practitioners. May coordinate and support research activities within area of expertise.</t>
  </si>
  <si>
    <t>Genetic Counselor/S1008/SE/Grade 14</t>
  </si>
  <si>
    <t>Provides a range of psychological assessment, diagnostic, therapeutic, and/or case management services for individuals, couples, groups, and/or families, as appropriate to the specific expectations of the position.  Typically works under the direct guidance of a clinical professional within the environment of a clinical agency or a medical/hospital facility.  May provide practical training and guidance to students and/or paraprofessional staff, as required.</t>
  </si>
  <si>
    <t>At Least 6 Months Of Directly Related Experience Which May Include Internship And/Or Practicum.
Certification/Licensure
Nm Licensure As Lpcc, Lpc, Lmhc, Lmsw, Lcsw, Or Equivalent Level, Or Licensed Out Of State And Eligible For Nm Licensure.</t>
  </si>
  <si>
    <t>Counselor/Social Worker/S1011/SE/Grade 13</t>
  </si>
  <si>
    <t>Under the direct guidance of a clinical professional provides a wide range of clinical evaluation, assessment, consultation/treatment, education, and/or research services, in support of a specified health care program. As a member of an interdisciplinary team, under the guidance of more senior professional personnel, specializes in one or more complementary disciplines, such as therapeutic referral, counseling, psychology, school psychology, social services, specialty nursing, speech/language pathology, occupational/physical therapy, or educational/developmental diagnostics. May operate in a rural outreach, home setting, community clinic, and/or hospital environment. May design and deliver educational programs for community constituencies.</t>
  </si>
  <si>
    <t>Program Therapist/S1012/SE/Grade 12</t>
  </si>
  <si>
    <t>Provides Registered Nurse case management designed to improve individual and/or family quality of life to a specified client group and their families.  Coordinates comprehensive health care and community-based services, home visits, and assessments.  Develops, implements, coordinates, and evaluates health care plans in an outpatient environment; collaborates with other health care providers, community service agencies, and schools to coordinate care.</t>
  </si>
  <si>
    <t>At Least 1 Year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t>
  </si>
  <si>
    <t>RN Case Manager/S1018/SE/Grade 12</t>
  </si>
  <si>
    <t xml:space="preserve">Supports the learning needs of students identified as "at risk." Administers diagnostic measures to assess academic preparedness and plans, develops and administers learning plans for individual students. Communicates with faculty, academic advisors, and other personnel to monitor and report on student progress. </t>
  </si>
  <si>
    <t>Learning Specialist/S1060/SE/Grade 12</t>
  </si>
  <si>
    <t>31-9099 - Healthcare Support Workers, All Other</t>
  </si>
  <si>
    <t>Plays a key role in the strategy for preventing further spread of the infectious disease SARS-CoV-2, commonly referred to as COVID-19, by contacting newly diagnosed patients and obtaining information regarding demographics, symptoms and onset, risk factors, close contacts and other related information. Contacts individuals exposed to patients testing positive for COVID-19 to provide guidance on self-isolation and testing, as well as information on available community resources. Follows prescribed protocols for data collection and maintains patient confidentiality under the Health Insurance Portability and Accountability Act (HIPAA). Operates under the day-to-day guidance of the New Mexico Department of Health (NM DOH).</t>
  </si>
  <si>
    <t>At Least 2 Years Of Experience In Public Health, Social Services, Community Outreach, Customer Service, Or Another Related Field.</t>
  </si>
  <si>
    <t>31-9099</t>
  </si>
  <si>
    <t>51.0814</t>
  </si>
  <si>
    <t>Contact Tracer/S1078/SN/Grade 10</t>
  </si>
  <si>
    <t>Plays a key role in the strategy for preventing further spread of the infectious disease SARS-CoV-2, commonly referred to as COVID-19. Contacts newly diagnosed patients and obtains information regarding demographics, symptoms and onset, risk factors, close contacts and other related information. Leads the daily activities of Contact Tracers engaged in contacting individuals exposed to COVID-19 and assists with difficult calls or overflow. Ensures prescribed protocols for data collection and patient confidentiality under the Health Insurance Portability and Accountability Act (HIPAA) are maintained. Operates under the day-to-day guidance of the New Mexico Department of Health (NM DOH).</t>
  </si>
  <si>
    <t>At least 4 years of experience directly related to health or medical services.</t>
  </si>
  <si>
    <t>Contact Tracing Investigator/S2078/SN/Grade 12</t>
  </si>
  <si>
    <t>Under indirect supervision, assesses nutrition status of normal to high-risk patients and develops appropriate nutrition care regimens considering patient's cultural, social, and economic status.  Provides nutrition counseling and education to patients and their families; develops and conducts in-services and nutrition outreach programs.</t>
  </si>
  <si>
    <t>Registered Dietician (Rd).</t>
  </si>
  <si>
    <t>Clinical Nutritionist,Sr/S4001/SE/Grade 13</t>
  </si>
  <si>
    <t>Receives and responds to telephone inquiries from the general public, health care practitioners, and other agencies regarding poison and drug information.  Provides information on the toxicity of drugs, poisons, chemicals, biologics, hazardous materials, and other substances; recommends antidotes, treatments, and/or courses of action to callers in emergency situations.  Provides comprehensive information on all aspects of drug usage to health care practitioners, agencies, and the public, and provides education and guidance to staff, students, and interns and serves as a member of adjunct faculty.</t>
  </si>
  <si>
    <t>At Least 1 Year Of Experience Directly Related To The Duties And Responsibilities Specified.
Certification/Licensure
Licensed As Pharmacist In The State Of New Mexico Or Must Be Eligible For New Mexico Licensure Within Six (6) Months From Date Of Hire.
Specialist Certification By The American Association Of Poison Control Centers.</t>
  </si>
  <si>
    <t>Poison Info Splst (Certified)/S4005/SN/Grade 16</t>
  </si>
  <si>
    <t>Under limited supervision, oversees and administers a genetic education, counseling, and psychological support program for patients and/or for families who have members with birth defects or genetic disorders or who may be at risk for a variety of inherited conditions.  Oversees patient testing and independently prepares comprehensive assessments of genetic risk.  Coordinates, leads, and supports clinical and/or research activities within area of expertise.  Provides training, guidance, and professional leadership to lower level counselors and/or other patient care staff;  may develop and deliver curriculum to graduate or undergraduate students as a member of adjunct faculty.</t>
  </si>
  <si>
    <t>At Least 3 Years Of Experience Directly Related To The Duties And Responsibilities Specified. Certification/Licensure: Board Certification As A Genetic Counselor.</t>
  </si>
  <si>
    <t>Genetic Counselor,Sr/S4008/SE/Grade 15</t>
  </si>
  <si>
    <t>Provides or oversees the provision of a comprehensive range of therapeutic counseling, professional social services, and psychosocial interventions that positively impact a patient's ability to manage a severe, chronic illness.  Administers psychosocial assessments, crisis intervention and case management services in a high intensity clinical environment requiring a high degree of independent decision making.  Provides clinical supervision, guidance, training, and leadership to lower level therapists, students, and interns engaged in related activities.</t>
  </si>
  <si>
    <t>At Least 5 Years Of Directly Related Experience Gained In A Critical Care Setting.
Certification/Licensure
Licensed Prof Clinical Counselor (Lpcc) Or Equivalent Or Licensed Indep Social Wkr (Lisw) Or Equivalent Or Licensure Pending, As Documented By Temporary License.</t>
  </si>
  <si>
    <t>Sr Ptnt Sppt Thpst/Crit Care/S4009/SE/Grade 14</t>
  </si>
  <si>
    <t>Provides or oversees the provision of a wide range of professional social and/or mental health services which may include: psychosocial evaluations/assessments, interventions, diagnostic, counseling therapy, crisis intervention, and/or case management services in a high-intensity clinical environment which requires a high degree of independent decision-making. Provides clinical supervision, guidance, training, debriefing and leadership to other mental health/health care professionals, students, and interns engaged in related activities.</t>
  </si>
  <si>
    <t>At Least 3 Years Of Experience Directly Related To The Duties And Responsibilities Specified.
Certification/Licensure
Licensed Professional Clinical Counselor (Lpcc) Or Equivalent Or Licensed Independent Social Worker (Lisw) Or Equivalent Or Licensure Pending, As Documented By Temporary License.</t>
  </si>
  <si>
    <t>Counselor/Social Worker,Sr/S4011/SE/Grade 14</t>
  </si>
  <si>
    <t>Provides a wide range of clinical evaluation, assessment, consultation/treatment, education, and/or research services, in support of a specified health care program.  Teaches, supervises, and/or advises undergraduate, graduate, or post graduate practicum students, and/or lower level therapists.  As a member of an interdisciplinary team, specializes in one or more complementary disciplines, such as therapeutic referral, counseling, psychology, school psychology, social services, specialty nursing, speech/language pathology, occupational/physical therapy, or educational/developmental diagnostics.  May operate in a rural outreach, home setting, community clinic, and/or hospital environment.  Plans and oversees program initiatives, and may participate in program development and administration.  May design and deliver educational programs for community constituencies.</t>
  </si>
  <si>
    <t>Program Therapist (Senior)/S4012/SE/Grade 13</t>
  </si>
  <si>
    <t>Provides comprehensive Registered Nurse case management designed to improve individual and/or family quality of life to a specified client group and their families.  Coordinates comprehensive health care and community-based services, home visits, and assessments.  Independently develops, implements, coordinates, and evaluates health care plans in an outpatient environment; collaborates with other health care providers, community service agencies, and schools to coordinate care.  Provides professional oversight to lower level RN Case Managers and/or other patient care providers as appropriate, and provides expert guidance and leadership within the area of specialty.</t>
  </si>
  <si>
    <t xml:space="preserve">At Least 1 Year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
</t>
  </si>
  <si>
    <t>RN Case Manager (Senior)/S4018/SE/Grade 14</t>
  </si>
  <si>
    <t>Under general supervision, develops and administers diagnostic measures and learning strategies to support the needs of students. Develops and evaluates advanced learning models to address trends or emerging issues. Collaborates with faculty, academic advisors, and other personnel to monitor, report, and create systems to promote student progress.</t>
  </si>
  <si>
    <t>Learning Specialist,Sr/S4060/SE/Grade 14</t>
  </si>
  <si>
    <t>Oversees and evaluates comprehensive developmental care services, including needs assessment, treatment planning, and critical therapy services to ill and/or developmentally high-risk newborns and families in a newborn intensive care environment.  Designs, develops, and manages developmental education and/or therapeutic programs, and represents these programs within the community.  Provides direct therapeutic services to high-risk newborns within a specified area of professional expertise.</t>
  </si>
  <si>
    <t>No Experience Required.</t>
  </si>
  <si>
    <t>Neonatal Devt Specialist/S5008/SE/Grade 14</t>
  </si>
  <si>
    <t>Schedules, leads, and coordinates the day-to-day activities of a defined team of specialty nurses and support staff, ensuring adherence to appropriate federal, state, and local regulations and guidelines, University policies, and accepted nursing protocols and procedures.  Coordinates services with other patient care units, and provides direct specialty nursing services and patient care as appropriate.</t>
  </si>
  <si>
    <t>At Least 5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t>
  </si>
  <si>
    <t>Charge Nurse / Specialty/S5012/SN/Grade 14</t>
  </si>
  <si>
    <t>Coordinates and facilitates the efficient, accurate, and timely provision of clinical services to patients.  Interacts with and guides patients through all phases of their clinical visits, providing a consistent point of direct contact, navigational support, liaison, and advocacy with medical staff and ancilliary services.  Addresses patient concerns and analyzes and resolves complaints.  Participates in the development, implementation, and evaluation of new and/or improved patient support programs, processes, and initiatives.</t>
  </si>
  <si>
    <t>Patient Clinical Suppt Coord/S5013/SN/Grade 10</t>
  </si>
  <si>
    <t>Schedules, leads, and oversees the day-to-day activities of a defined team of critical care specialty nurses and support staff, ensuring adherence to appropriate Federal, State, and local regulations and guidelines, University policies, and accepted critical care nursing protocols and procedures.  Coordinates services with other patient care units.  Provides a full range of direct nursing services and patient care as appropriate.</t>
  </si>
  <si>
    <t>At Least 4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t>
  </si>
  <si>
    <t>Charge Nurse/Critical Care/S5014/SN/Grade 15</t>
  </si>
  <si>
    <t>Plans, develops, and oversees the day-to-day clinical activities for a specified clinical trials initiative and/or other medical research program in accordance with the research parameters established by the investigator.  Develops and administers operating procedures for the project, coordinates project funding and day-to-day interactions with associated departments and agencies, and oversees patient recruitment, education, and administration.Coordinates implementation and execution of study protocol, and oversees all aspects of the provision of patient care to participants, in compliance with protocol requirements.</t>
  </si>
  <si>
    <t>At Least 3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t>
  </si>
  <si>
    <t>Nurse/Clinical Research Coord/S6005/SN/Grade 15</t>
  </si>
  <si>
    <t>29-1171 - Nurse Practitioners</t>
  </si>
  <si>
    <t>Under direct supervision of the Clinic Manager, provide direct patient care and comprehensive coordination of care for patients and their families/caregivers, to eliminate barriers to timely care, facilitate flow through system, facilitate interactions with clinical research office, increase patient and provider satisfaction, maintain point of contact with providers and serve as the first point of contact for patients and families.</t>
  </si>
  <si>
    <t>At Least 3 Years Of Experience Directly Related To The Duties And Responsibilities Specified. 
Certification/Licensure
State Of New Mexico Licensed Registered Nurse Or Licensure From A State Participating In The Multistate Privilege To Practice Compact With New Mexico.</t>
  </si>
  <si>
    <t>29-1171</t>
  </si>
  <si>
    <t>51.3803</t>
  </si>
  <si>
    <t>Nurse Navigator/S6011/SN/Grade 15</t>
  </si>
  <si>
    <t>Provides specialty leadership and direct treatment planning, critical therapy services, and education in newborn intensive care environments, within specified area of professional expertise. Plans, implements and manages education projects and community outreach and establishes education/outreach goals and objectives for the program. Serves as principal point of collaboration, consultation, specialty leadership and representation with individuals, businesses, organizations, and agencies on education and community outreach matters.  Participates in the formulation and implementation of program protocols and procedures, and may participate in strategic and operational decision making.</t>
  </si>
  <si>
    <t>Sr Neonatal Devt Specialist/S6012/SE/Grade 15</t>
  </si>
  <si>
    <t>Manages and coordinates the integrated patient care and administrative operations of a large, full range outpatient clinic; direct and coordinates the day-to-day activities of mid-level, nursing, and support staff. In collaboration with the Medical Director, formulates clinical and patient care policies, protocol, and procedures as well as participating in strategic decision making for the operation. Manages and coordinates the fiscal operations of the clinic, to include development and administration of operating budgets and expenditures, clinic supplies and inventory management. Provides direct patient care and evaluation as necessary.</t>
  </si>
  <si>
    <t xml:space="preserve">At Least 5 Years Of Experience Directly Related To The Duties And Responsibilities Specified. Eligible For New Mexico License/Certification As A Physician Assistant Or State Of New Mexico Certified Nurse Practitioner Or Certification Pending, As Documented By Temporary Certificate.
</t>
  </si>
  <si>
    <t>Midlevel/Nursing Svcs Dir/SHAC/S7001/SE/Grade 16</t>
  </si>
  <si>
    <t>Under minimal supervision, manages the operations of a pharmaceutical dispensing facility. Develops and implements quality, customer service, safety, environmental and/or infection control policies,  procedures and standards. Supervises pharmacy staff and provides direction and advice to health professionals as a highly-specialized practitioner.</t>
  </si>
  <si>
    <t>At Least 3 Years Of Experience Directly Related To The Duties And Responsibilities Specified. 
Certification/Licensure
State Of New Mexico Licensed Pharmacist.</t>
  </si>
  <si>
    <t>Mgr,Pharmacy/S7002/SE/Grade 17</t>
  </si>
  <si>
    <t>Develops and manages a Quality Improvement Program through the design, implementation, coordination and evaluation of quality improvement initiatives for a designated department or departments through research, data management, data analysis and data reporting. Supports the identification and development of goals, objectives, policies and procedures for key strategic plans and process improvement initiatives. Works in partnership with UNMH, UNMMG and Quality Outcomes group on joint quality improvement efforts and initiatives.</t>
  </si>
  <si>
    <t>Mgr,Clinical Qlty Improvement/S7004/SE/Grade 14</t>
  </si>
  <si>
    <t>Manages a team of Neonatal Practice Specialists providing mid-level medical and patient care services to at-risk newborn infants and their families.  Provides administrative management and oversight of direct patient care, and acts as liaison between the Neonatal Practice service and other provider services.</t>
  </si>
  <si>
    <t>Current National Certification As A Neonatal Nurse Practitioner Or Pediatrics Nurse Practitioner Or Physician Assistant.</t>
  </si>
  <si>
    <t>Mgr,Neonatal Nurse Pract/S7007/SE/Grade 17</t>
  </si>
  <si>
    <t>Manages the day-to-day nursing operations of a specified clinical area, including coordination of patient care, supervision of a professional team which includes multiple nursing staff and other staff as appropriate, administrative and budget management, and troubleshooting of problem areas.   Ensures adherence to hospital or department and university policies and to nursing procedures, standards, and practices.</t>
  </si>
  <si>
    <t>Nurse Mgr/General Care/S7008/SE/Grade 15</t>
  </si>
  <si>
    <t>Manages, supervises, and coordinates all administrative aspects of midwifery operations within a specified patient care facility.  Performs outreach and professional education and development activities, as well as research development and management.  Provides direction, leadership, and advice to others as a highly-specialized practitioner.</t>
  </si>
  <si>
    <t>At Least 3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
State Of New Mexico Certified Nurse Midwife Or Licensure Pending As Documented By Temporary Licensure.</t>
  </si>
  <si>
    <t>Mgr,Midwifery Nursing/S7010/SE/Grade 17</t>
  </si>
  <si>
    <t>Plans, develops, and manages the clinical trials and associated administrative activities of a large, complex medical research study or group of studies.  Supervises nursing and/or technical research support staff engaged in the carrying out of research and clinical protocol.  Develops budgets, operating procedures, and funding mechanisms, and coordinates the procurement and installation of required facilities, equipment, and materials.  Provides direct patient care services as appropriate, and oversees the recruitment, care, and treatment of research subjects.</t>
  </si>
  <si>
    <t>Clinical Research Mgr/S7013/SE/Grade 13</t>
  </si>
  <si>
    <t>Manages all daily operational aspects of the New Mexico Poison and Drug Information Center (NMPDIC).  Assists Director with administrative and educational tasks associated with operation of NMPDIC.  Supervises professional poison information staff and assumes the role of Poison Information Specialist, providing direct telephone support to clientele, when needed.</t>
  </si>
  <si>
    <t>At Least 3 Years Of Experience Directly Related To The Duties And Responsibilities Specified.
Certification/Licensure
Licensed In The State Of New Mexico, Or Eligible For Licensure If A Healthcare Professional.</t>
  </si>
  <si>
    <t>Assoc Dir,Poison Control Ctr/S7017/SE/Grade 16</t>
  </si>
  <si>
    <t>Under limited supervision, provides clinical and administrative direction for all facets of a specified clinical operation and its associated programs.  Formulates and implements client care policies and procedures, and participates in strategic and operational decision-making.  Directs, coordinates, and oversees the administration of all clinical personnel and associated support staff.</t>
  </si>
  <si>
    <t>Assoc Dir,Clinical Services/S7023/SE/Grade 14</t>
  </si>
  <si>
    <t>Leads, directs, and administers the integrated non-medical/non-academic operations and programs of the Clinical &amp; Translational Science Center, ensuring quality and economical services, compliance with established objectives, and other related activities. Oversees personnel and significant resources for the center, and exercises strategic budget and administrative control over planning and program management.</t>
  </si>
  <si>
    <t>Clinical Administr Dir/CTSC/S7024/SE/Grade 16</t>
  </si>
  <si>
    <t>Manages and coordinates the integrated medical, nursing, patient care, and administrative operations of a large, full range primary care clinic.  Formulates clinical and patient care policies, protocol, and procedures, establishes and and manages budgets and business/administrative systems, and participates in strategic decision making for the operation.  Directs, coordinates, and oversees the day-to-day activities of mid-level providers, nursing, and support staff.  May organize, direct, manage, and coordinate programs related to Continuous Quality Improvement (CQI).</t>
  </si>
  <si>
    <t>Mgr,Primary Care Clinic/S7025/SE/Grade 15</t>
  </si>
  <si>
    <t>Manages and coordinates the integrated nursing operations of an inpatient/outpatient clinic providing nursing and mid-level critical care services in a specified area of clinical specialty. Oversees the supervision of patient care provided by a diverse team of critical care nursing and anciliary staff.  Oversees clinical services and administration, budget management, and operational planning, ensuring adherence to unit protocols, university policies and procedures, Federal and State legislative and regulatory requirements, and accepted clinical nursing standards and practices.</t>
  </si>
  <si>
    <t>At Least 8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t>
  </si>
  <si>
    <t>Nurse Mgr/Critical Care/S7027/SE/Grade 16</t>
  </si>
  <si>
    <t>Provides clinical and administrative direction for all facets of clinical operations, patient care, unit support, and associated programs and services. Formulates and implements patient care policies and procedures, and participates in overall component decision-making. Directs, coordinates, and oversees the administration of all nursing and associated support staff.</t>
  </si>
  <si>
    <t>Clinical Operations Dir/S7055/SE/Grade 16</t>
  </si>
  <si>
    <t>Plans, organizes and directs clinical programs and services for client individuals experiencing emotional crises of various descriptions, providing intervention or referral as appropriate.  Serves as liaison with community agencies on emotional crisis, suicide, and related issues. Coordinates the provision of educational presentations and associated services to community groups. Recruits, trains, and supervises a team of crisis intervention staff and volunteers.</t>
  </si>
  <si>
    <t>Mgr,Crisis Services/S7056/SE/Grade 14</t>
  </si>
  <si>
    <t>Leads, directs, and administers the integrated research and academic operations and programs of the UNM Comprehensive Cancer Center (UNMCCC), ensuring quality and economical services, compliance with established objectives, and other related activities. Oversees personnel and significant resources for the center, and exercises strategic budget, administrative control over strategic planning and internal program management and external relationships.</t>
  </si>
  <si>
    <t>Clinical Administr Dir/UNMCCC/S7058/SE/Grade 16</t>
  </si>
  <si>
    <t xml:space="preserve">Leads, schedules and coordinates the day-to-day activities of a defined team of specialty nurses and support staff within the University’s Student Health and Counseling Center (SHAC), ensuring adherence to appropriate federal, state, and local regulations and guidelines, University policies, and accepted nursing protocols and procedures. Coordinates services with other patient care units, and provides direct specialty nursing services and patient care as appropriate. Organizes, directs, manages, and coordinates programs related to Continuous Quality Improvement (CQI). Provides professional leadership and coordination in the development, implementation and administration of the accreditation processes and submissions. </t>
  </si>
  <si>
    <t>At least 5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t>
  </si>
  <si>
    <t>Assoc Dir,SHAC QualityPrgms/RN/S7059/SE/Grade 15</t>
  </si>
  <si>
    <t>Under the general direction of the Vice President for Student Affairs, provides strategic, financial, and budgetary leadership and management for the University's Student Health and Counseling (SHAC) Center. Leads an integrated, multidisciplinary team of mental health and medical professionals, as well as support staff who oversee and administer the delivery of campus-based community health services. Oversees program quality management, risk management, regulatory compliance, accreditation, resource management, and professional development activities for the Center. Represents the Center to internal and external constituencies in regards to student mental health, healthcare policy, and public health issues.</t>
  </si>
  <si>
    <t>Directs the University's faculty and staff employee assistance programs.  Plans, develops, implements, and evaluates a wide range of clinical, psychosocial, and associated services to improve employee morale and productivity.  Directs, oversees, and provides intensive clinical psychological counseling, case management, and psychotherapy to individual employees, families, and groups.  Directs a variety of educational programs in mental health, substance abuse, and workplace communications and relationships for the University.</t>
  </si>
  <si>
    <t>At Least 5 Years Of Experience Directly Related To The Duties And Responsibilities Specified.
Certification/Licensure
State Of Nm Licensed Psychologist, Or Eligibility For Nm Licensure, As Documented By Out-Of-State Licensure.</t>
  </si>
  <si>
    <t>Dir,Employee Assistance Prog/S8005/SC/Grade 16</t>
  </si>
  <si>
    <t>Under general supervision of a pathologist, independently performs or assists in accessioning, dissection, evisceration, description, autopsy, and histologic sampling of a full range of surgical specimens. Assists faculty in the supervision and training of entry level resident physicians and fellows in pathology.</t>
  </si>
  <si>
    <t>Pathologists' Assistant/T0001/SE/Grade 15</t>
  </si>
  <si>
    <t>Under direct supervision and guidance, receives and responds to emergency and, non-emergency inquiries from the general public, health care practitioners, and other agencies regarding poisoning management, drug and chemical identification and toxicity, and related issues.  Provides routine follow up to emergency calls, as appropriate.  Works within specified protocol and recommends antidotes, treatments, and/or courses of action to callers as appropriate to the level of departmental-specific training.  Triages calls to specialist staff and provides referrals to other agencies as specified in detailed policies and procedures.  Accurately and efficiently documents responses in a timely manner.  Performs routine clerical work when necessary.</t>
  </si>
  <si>
    <t>Poison Information Tech/T0004/SN/Grade 07</t>
  </si>
  <si>
    <t>Under general supervision, oversees training and monitoring programs designed to protect plant, laboratory, and other personnel from radiation hazards.   Participates with others in monitoring the organization's radiation protection standards in accordance with state, federal, and industry programs.  Evaluates and interprets current regulations to ensure compliance.</t>
  </si>
  <si>
    <t>Health Physicist/T0005/SE/Grade 14</t>
  </si>
  <si>
    <t>Prepares histologic slides from human or animal tissue sections for microscopic examination and diagnosis by pathologist.  Provides ancillary morphology services for hospital, forensic, or anatomical research cases, as appropriate to the objectives of the position.</t>
  </si>
  <si>
    <t>Histology Tech/T0014/SN/Grade 11</t>
  </si>
  <si>
    <t>Under general supervision, performs routine tests in medical laboratory to provide data for use in diagnosis and treatment of disease, ensuring validity and accuracy of test results.</t>
  </si>
  <si>
    <t>Successful completion of at least 60 college-level credit hours including 6 semester hours of Biology and 6 semester hours of Chemistry.
Certification/Licensure
CLA (ASCP) certification, OR completion of accredited MLT program or military med lab training course, OR 3 years of acceptable clinical lab experience.  
OR
MLT Certification.</t>
  </si>
  <si>
    <t>Successful Completion Of At Least 60 College-Level Credit Hours Including 6 Semester Hours Of Biology And 6 Semester Hours Of Chemistry.
Certification/Licensure
Cla (Ascp) Certification, Or Completion Of Accredited Mlt Program Or Military Med Lab Training Course, Or 3 Years Of Acceptable Clinical Lab Experience. 
Or
Mlt Certification.</t>
  </si>
  <si>
    <t>Under limited supervision, provides integrated technical assistance in the execution of microscopy-oriented histological processes. Performs complex histological procedures within an operating room or a research environment, and interfaces with patient care including hospital and laboratory facilities, as necessary. Oversees and ensures quality control of laboratory operations, and performs specified research protocol as appropriate.</t>
  </si>
  <si>
    <t>Histology Tech,Sr./T0020/SN/Grade 12</t>
  </si>
  <si>
    <t>31-1010 - Nursing, Psychiatric, and Home Health Aides</t>
  </si>
  <si>
    <t>Within either an inpatient/hospital or outpatient clinical setting, provides direct patient care and related support, including routine patient education and counseling, and selected outreach services.</t>
  </si>
  <si>
    <t>At Least 1 Year Of Experience Directly Related To The Duties And Responsibilities Specified.
Certification/Licensure
Successful Completion Of A Recognized Nursing Technician Certification Program.</t>
  </si>
  <si>
    <t>31-1010</t>
  </si>
  <si>
    <t>51.2601</t>
  </si>
  <si>
    <t>Nursing Technician/T0024/SW/Grade 06</t>
  </si>
  <si>
    <t>29-2041 - Emergency Medical Technicians and Paramedics</t>
  </si>
  <si>
    <t>Under direct supervision, provides basic emergency rescue and care to the ill and injured, to include assessment of illness and/or injury, management of illness/injury, preparation for transport, transfer of information, and patient care.  Typically works on an on-call basis as per schedule or as otherwise required.</t>
  </si>
  <si>
    <t>No Previous Experience Required. Certification/Licensure: Nm Licensure As An Emergency Medical Technician (Emt)/Basic.</t>
  </si>
  <si>
    <t>29-2041</t>
  </si>
  <si>
    <t>51.0904</t>
  </si>
  <si>
    <t>Emergency Med Tech/Basic/T0032/SN/Grade 07</t>
  </si>
  <si>
    <t>Under general supervision, provides basic to intermediate-level emergency rescue and care to the ill and injured, to include assessment of illness and/or injury, management of illness/injury, preparation for transport, transfer of information, and patient care.  Guides and supports lower level EMT's and/or students in the performance of related duties, as required.  Typically works on an on-call basis as per schedule or as otherwise required.</t>
  </si>
  <si>
    <t>At Least 1 Year Of Experience In The Field Of Pre-Hospital Ems. Certification/Licensure: Nm Licensure As An Emergency Medical Technician (Emt/Intermediate.</t>
  </si>
  <si>
    <t>Emergency Med Tech/Intermed/T0033/SN/Grade 09</t>
  </si>
  <si>
    <t>Under general supervision, provides basic to advanced emergency rescue and paramedical care to the ill and injured.  Guides and supports EMT Intermediate and/or EMT Basic techs and/or students in the application of appropriate EMS techniques, as required.  Performs direct illness/injury assessment and management, preparation for transport, transfer of information, and patient care.  Typically works on an on-call basis as per schedule or as otherwise required.</t>
  </si>
  <si>
    <t>At Least 1 Year Of Experience In The Field Of Pre-Hospital Ems. Certification/Licensure: Nm Licensure As Emergency Medical Technician (Emt)/Paramedic.</t>
  </si>
  <si>
    <t>Emergency Med Tech/Paramedic/T0034/SN/Grade 11</t>
  </si>
  <si>
    <t xml:space="preserve">Under general supervision, performs a wide variety of medical and clinical support functions in an outpatient clinical setting, such as; providing initial patient triage, registration, and administrative services, assists with direct patient care, and performs specialized medical procedures of a routine nature, as determined by established clinical protocol, policies and procedures. </t>
  </si>
  <si>
    <t>Medical Assistant/T0036/SN/Grade 08</t>
  </si>
  <si>
    <t>29-2050 - Health Practitioner Support Technologists and Technicians</t>
  </si>
  <si>
    <t>Provides technical specialty support in the care and preparation of patients undergoing complex and/or high-risk surgical procedures.  Functions as a member of the surgical team in the operating room.  Performs specialized technical support activities as appropriate to the position.</t>
  </si>
  <si>
    <t>29-2050</t>
  </si>
  <si>
    <t>Surgical Tech/Specialty/T0041/SN/Grade 10</t>
  </si>
  <si>
    <t>Oversees, provides and coordinates technical and administrative review of animal research application materials prior to submission to the IACUC, providing support and guidance to investigators on content.  Plans, organizes and conducts audits of IACUC-approved research to ensure compliance with all relevant laws, regulations, policies and guidelines, to protect research animals, researchers, and the University.  Develops and implements training programs, and provides advice and support in the development of University animal care policies and initiatives.</t>
  </si>
  <si>
    <t>Animal Care Compliance Splst/T0042/SE/Grade 13</t>
  </si>
  <si>
    <t>Provides accurate interpretation and translation of critical medical information in direct service to physicians and/or other health care providers who are seeing patients who cannot speak or understand English, when specifically required by the provider.</t>
  </si>
  <si>
    <t>At Least 2 Years Of Experience Directly Related To The Duties And Responsibilities Specified.
Certification/Licensure
Interpreter/Translator Certificate And/Or Certificate Of Competency From An Approved Interpreter/Translator Training Program.</t>
  </si>
  <si>
    <t>Medical Interpreter/T0047/SN/Grade 09</t>
  </si>
  <si>
    <t>Under supervision, reviews, identifies and abstracts specific patient information from a range of sources, including various medical record systems into specialized software.  Code information and enter into a database with supportive narrative information, according to prescribed protocols.  Maintain and correct data for accuracy and completeness.</t>
  </si>
  <si>
    <t>Hospital Cancer Med Abstr/T0054/SW/Grade 10</t>
  </si>
  <si>
    <t xml:space="preserve">Under supervision, systematically reviews medical records and other sources of information to identify new cancer cases and documents data items relevant to each patient's cancer diagnosis, treatment, and outcome.  Participates in routine quality control and quality assurance activities to ensure accuracy and completeness of registry data. This position requires travel in New Mexico and Arizona. </t>
  </si>
  <si>
    <t>Central Registry Med Abstr/T0055/SW/Grade 10</t>
  </si>
  <si>
    <t>Under limited supervision, identify, compile and maintain records of patients diagnosed and/or treated for malignancies or reportable tumors in any University of New Mexico Health System clinic or hospital, in compliance with various oversite organizations. Assist, guide, supervise and help to ensure the quality of data collection activities of abstractors, as assigned.</t>
  </si>
  <si>
    <t xml:space="preserve">Successful completion of at least 60 college-level credit hours. Certification/Licensure: National Cancer Registrars Association, Certified Tumor Registrar (CTR) </t>
  </si>
  <si>
    <t>Successful Completion Of At Least 60 College-Level Credit Hours. Certification/Licensure: National Cancer Registrars Association, Certified Tumor Registrar (Ctr)</t>
  </si>
  <si>
    <t>Hospital Cancer Tumor Rgstr/T0056/SN/Grade 12</t>
  </si>
  <si>
    <t xml:space="preserve">Under limited supervision, the Central Registry Tumor Registrar systematically reviews medical records and other sources of information to identify new cancer cases and documents data items relevant to each patient's cancer diagnosis, treatment, and outcome.  Conducts routine quality control and quality assurance activities to ensure accuracy and completeness of registry data. This position requires routine travel in New Mexico and Arizona, and may require occasional travel to participate in regional or national meetings. </t>
  </si>
  <si>
    <t>Successful completion of at least 60 college-level credit hours. Certification/Licensure: National Cancer Registrars Association, Certified Tumor Registrar (CTR)</t>
  </si>
  <si>
    <t>Central Registry Tumor Rgstr/T0057/SN/Grade 12</t>
  </si>
  <si>
    <t>Provides technical and administrative assistance in the day-to-day activities of a designated pharmacy operation. Assists in the dispensing of prescription pharmaceuticals, fills routine orders for non-prescription pharmaceuticals, and provides direct customer assistance and routine problem resolution to patients dropping off and picking up prescriptions. Coordinates the billing, cash management, and fiscal tracking operations of the pharmacy, and oversees inventory and data management activities in support of pharmacy operations.</t>
  </si>
  <si>
    <t>Licensed With The Nm Board Of Pharmacy.</t>
  </si>
  <si>
    <t>Pharmacy Tech/T0060/SN/Grade 09</t>
  </si>
  <si>
    <t>Under direct supervision, provides child, adolescent, or adult patient supervision in a treatment or educational milieu; assists in the maintenance of a safe, secure environment that enhances treatment and/or educational effectiveness.  May operate in an in-patient/residential environment, or in an outreach environment, such as in homes, schools, and/or community agencies.</t>
  </si>
  <si>
    <t>Mental Health Tech/T1002/SW/Grade 05</t>
  </si>
  <si>
    <t>31-9096 - Veterinary Assistants and Laboratory Animal Caretakers</t>
  </si>
  <si>
    <t>Provides routine husbandry care for a variety of animal species following standardized laboratory procedures.</t>
  </si>
  <si>
    <t>At Least 6 Months Of Experience Directly Related To The Duties And Responsibilities Specified, Which May Include Directly Related College-Level Student Practicum.</t>
  </si>
  <si>
    <t>31-9096</t>
  </si>
  <si>
    <t>Lab Animal Tech 1/T1004/SW/Grade 07</t>
  </si>
  <si>
    <t>29-2030 - Diagnostic Related Technologists and Technicians</t>
  </si>
  <si>
    <t>Under general supervision, operates x-ray equipment in support of the provision of diagnostic and/or therapeutic services to a specified patient population.  May prepare and administer various chemical mixtures as appropriate to the nature of the radiology being carried out.  May work in a research or clinical environment.</t>
  </si>
  <si>
    <t xml:space="preserve">At Least 6 Months Of Experience Directly Related To The Duties And Responsibilities Specified. Certification/Licensure: American Registry Of Radiologic Technology License.
</t>
  </si>
  <si>
    <t>29-2030</t>
  </si>
  <si>
    <t>Radiology Tech/T1005/SN/Grade 10</t>
  </si>
  <si>
    <t>T1061</t>
  </si>
  <si>
    <t>Autopsy Assistant</t>
  </si>
  <si>
    <t>3041 - HEALTH TECH S1</t>
  </si>
  <si>
    <t>29-2099 - Health Technologist and Technicians, All Other</t>
  </si>
  <si>
    <t>Under direct supervision, assists with autopsy cases and provides general support to pathologists and other technical staff.</t>
  </si>
  <si>
    <t>No experience required.</t>
  </si>
  <si>
    <t>29-2099</t>
  </si>
  <si>
    <t>Autopsy Assistant/T1061/SN/Grade 08</t>
  </si>
  <si>
    <t>T1062</t>
  </si>
  <si>
    <t>Accessioning Tech</t>
  </si>
  <si>
    <t>Under general supervision, maintains evidentiary chain of custody and integrity of deceased persons, evidence, and property from intake to release in accordance with regulations and guidelines. Ensures accuracy and completeness of documentation, which must be handled with high levels of sensitivity and appropriate discretion.</t>
  </si>
  <si>
    <t>Accessioning Tech/T1062/SU/Grade 09</t>
  </si>
  <si>
    <t>Provides a wide range of husbandry care for a variety of animal species. Conducts standardized testing and research data collection activities. Assists veterinarian in animal treatment techniques and procedures as appropriate.</t>
  </si>
  <si>
    <t>Lab Animal Tech 2/T2004/SW/Grade 09</t>
  </si>
  <si>
    <t>Performs radiologic procedures requiring specialized knowledge, training, and skills in support of the provision of diagnostic and/or therapeutic services to a specified patient population.  May prepare and administer various chemical mixtures as appropriate to the nature of the procedures being carried out.  May work in a research or clinical environment.</t>
  </si>
  <si>
    <t>At Least 3 Years Of Directly Related Experience Which May Include Directly Related Certification Or Practicum Training. Certification/Licensure: Certification From The American Registry Of Radiologic Technologists.</t>
  </si>
  <si>
    <t>Radiologic Tech/Specialty/T2005/SN/Grade 13</t>
  </si>
  <si>
    <t>T2061</t>
  </si>
  <si>
    <t>Autopsy Tech</t>
  </si>
  <si>
    <t>Under general supervision, provides technical morphology lab services for hospital, forensic, or anatomical autopsy cases and general support to pathologists and other technical staff.</t>
  </si>
  <si>
    <t>Successful completion of at least 3 credit hours of college-level coursework related to the duties and responsibilities specified; at least 1 year of experience directly related to the duties and responsibilities specified. An additional 4 months of directly related experience may be substituted for successful completion of at least 3 credit hours of college-level coursework related to the duties and responsibilities specified.</t>
  </si>
  <si>
    <t>Autopsy Tech/T2061/SU/Grade 09</t>
  </si>
  <si>
    <t>Provides technical expertise within a defined specialty area of lab animal research. Advises principal investigators regarding optimal research conditions and guides lower-level animal technicians in areas pertaining to the specialty. Assists with the development and implementation of improved processes related to lab management. Leads the day-to-day work of others and performs all routine husbandry care activities for a variety of animal species.</t>
  </si>
  <si>
    <t>At Least 5 Years Of Experience Directly Related To The Duties And Responsibilities Specified. Certification/Licensure: Laboratory Animal Technician Certification Under The American Association For Laboratory Animal Science (Aalas) Required.</t>
  </si>
  <si>
    <t>Lab Animal Tech 3/T3004/SN/Grade 11</t>
  </si>
  <si>
    <t xml:space="preserve">Independently implements complex radiologic research procedures requiring specialized knowledge, training, and skills in support of the provision of diagnostic and/or therapeutic services to a specified patient population. May work in a research or clinical environment. </t>
  </si>
  <si>
    <t xml:space="preserve">At Least 3 Years Of Directly Related Experience Which May Include Directly Related Certification Or Practicum Training. Certification From The American Registry Of Radiologic Technologists (Arrt).
</t>
  </si>
  <si>
    <t>Radiologic Tech/Specialty,Sr/T3005/SE/Grade 14</t>
  </si>
  <si>
    <t>T4061</t>
  </si>
  <si>
    <t>Autopsy Tech,Sr</t>
  </si>
  <si>
    <t>Under general supervision, provides and/or oversees technical morphology lab services for hospital, forensic, or anatomical autopsy cases. Provides and/or oversees provision of general support to pathologists and other technical staff. Trains and oversees the work of other technicians and/or resident physicians performing related functions.</t>
  </si>
  <si>
    <t>At least 2 years of experience directly related to the duties and responsibilities specified. An additional 4 months of directly related experience may be substituted for successful completion of at least 3 credit hours of college-level coursework related to the duties and responsibilities specified.</t>
  </si>
  <si>
    <t>Autopsy Tech,Sr/T4061/SU/Grade 10</t>
  </si>
  <si>
    <t>T4062</t>
  </si>
  <si>
    <t>Accessioning Tech,Sr</t>
  </si>
  <si>
    <t>Under indirect supervision, maintains evidentiary chain of custody and integrity of deceased persons, evidence, and property from intake to release in accordance with regulations and guidelines. Ensures accuracy and completeness of documentation, which must be handled with high levels of sensitivity and appropriate discretion. Provides guidance and training to staff, student employees, and/or interns.</t>
  </si>
  <si>
    <t>At least 2 years of experience directly related to the duties and responsibilities specified.</t>
  </si>
  <si>
    <t>Accessioning Tech,Sr/T4062/SU/Grade 10</t>
  </si>
  <si>
    <t>Under indirect supervision, provides comprehensive case management for chronically ill and/or disabled adults, children or adolescents and their families, to improve quality of life and maintain the highest possible ability to function within the community.</t>
  </si>
  <si>
    <t>Case Manager/T5004/SN/Grade 10</t>
  </si>
  <si>
    <t>Under general supervision, oversees the day-to-day operations of an exceptionally large, complex and diverse animal research facility(ies) as measured by square footage, number of programs and housing capacity; ensuring compliance with local, state, and federal regulations and guidelines in all animal research laboratories within area of responsibility. Educates, guides, and trains others in the proper care, treatment, and use of animals in research.</t>
  </si>
  <si>
    <t>Supv,Animal Res Fac (Division)/T6009/SE/Grade 14</t>
  </si>
  <si>
    <t>Under general supervision, plans, oversees and administers the day-to-day operations and fiscal management of an integrated data identification, acquisition, and abstraction activity supporting a range of State, Federal, and University cancer research programs.    Coordinates statewide data collection efforts, supervising a large staff of specialized in-house and field data collection personnel.  Provides data acquisition training and implements efficient, cost-effective data collection procedures.</t>
  </si>
  <si>
    <t>High School Diploma Or Ged, At Least 7 Years Of Experience Directly Related To The Duties And Responsibilities Specified And National Cancer Registrars Association, Certified Tumor Registrar (Ctr) Or Associate'S Or Bachelor'S Degree In Biology Or Biological Sciences, At Least 5 Years Of Experience Directly Related To The Duties And Responsibilities Specified And National Cancer Registrars Association, Certified Tumor Registrar (Ctr) Or Registered Health Information Administrator (Rhia)/Registered Health Information Technician (Rhit), At Least 5 Years Of Experience Directly Related To The Duties And Responsibilities Specified And National Cancer Registrars Association, Certified Tumor Registrar (Ctr)</t>
  </si>
  <si>
    <t>Supv,Data Collection/NMTR/T6010/SN/Grade 13</t>
  </si>
  <si>
    <t>Under general supervision, oversees, coordinates, and administers the day-to-day operations of the forensic imaging unit of the Office of the Medical Investigator. Performs imaging studies on decedents and trains and supervises a team of technical support staff engaged in forensic imaging and related activities. Administers the OMI safety program and supports the Center for Forensic Imagining research studies.</t>
  </si>
  <si>
    <t>At Least 3 Years Of Experience Directly Related To The Duties And Responsibilities Specified.
Certification/Licensure
American Registry Of Radiologic Technologist Ct Certification.</t>
  </si>
  <si>
    <t>Supv,Imaging Services/T6018/SN/Grade 14</t>
  </si>
  <si>
    <t>Supervises and leads the day-to-day operations of a medical laboratory performing phlebotomy services, experiments and/or analysis. Independently performs a wide range of routine to complex medical laboratory tests, procedures, experiments, and analyses to provide data for diagnosis, treatment, and prevention of disease. Engages in specified medical research activities as appropriate. Resolves complex problems, guides technical staff, and ensures compliance with federal regulations, University policies and procedures, and accreditation standards. May specialize in areas such as hematology, blood bank, serology, immunohematology, bacteriology, histology, or chemistry.</t>
  </si>
  <si>
    <t>At Least 2 Years Of Experience Directly Related To The Duties And Responsibilities Specified. Certification/Licensure: National Medical Technologist Certification.</t>
  </si>
  <si>
    <t>35-3021 - Combined Food Preparation and Serving Workers, Including Fast Food</t>
  </si>
  <si>
    <t>Operates a satellite food service site which is geographically isolated from the central management structure.  Supervises and assists in the preparation and serving of a fixed range of food items following established menus.  Functionally supervises other employees performing the same or related work.</t>
  </si>
  <si>
    <t>35-3021</t>
  </si>
  <si>
    <t>Food Svc Site Operator/U0003/SW/Grade 06</t>
  </si>
  <si>
    <t>Performs a wide range of duties involved with preparing and/or serving foods and beverages in one or more of a variety of food service environments. May perform such duties as preparing salad items, hot foods, and/or cold foods, and/or assisting in the preparation of bakery items, as appropriate to the position. Assist in cleaning work areas, equipment, utensils. May assist in the set up, and service; and collection of garbage/trash; as appropriate to the area of operation. May serve food to customers and/or perform cashiering duties, as appropriate.</t>
  </si>
  <si>
    <t>Food Service Worker/U0004/SW/Grade 05</t>
  </si>
  <si>
    <t>35-2021 - Food Preparation Workers</t>
  </si>
  <si>
    <t>35-2021</t>
  </si>
  <si>
    <t>Prepares, seasons, and cooks a wide variety of meats, vegetables, soups, breakfast dishes, and other food items.</t>
  </si>
  <si>
    <t>Cook/U0010/SW/Grade 05</t>
  </si>
  <si>
    <t>35-1012 - First-Line Supervisors of Food Preparation and Serving Workers</t>
  </si>
  <si>
    <t>Under general supervision, supervises and coordinates the activities of food service personnel engaged in the preparation and serving of meals.  Coordinates the acquisition of food items and functionally supervises the activities of other employees engaged in similar work.  May occasionally have sole responsibility to open/close and supervise an entire facility.</t>
  </si>
  <si>
    <t>35-1012</t>
  </si>
  <si>
    <t>12.0500</t>
  </si>
  <si>
    <t>Supv,Food Services/U6001/SN/Grade 08</t>
  </si>
  <si>
    <t>Under limited supervision, oversees marketing, sales, and planning of events at university facilities to external clients.  Oversees the management of all catered events, including food and beverages, equipment, and staffing.</t>
  </si>
  <si>
    <t>Manager, Sales And Events/U7004/SE/Grade 11</t>
  </si>
  <si>
    <t>43-5081 - Stock Clerks and Order Fillers</t>
  </si>
  <si>
    <t>Issues sports and/or recreational equipment to a variety of customers. Keeps stock of new and used athletic supplies and other equipment. May perform preventive maintenance and repairs on sports or recreational, laundry room, and/or cleaning equipment.</t>
  </si>
  <si>
    <t>43-5081</t>
  </si>
  <si>
    <t>Sports Equip Attendant/V0004/SW/Grade 05</t>
  </si>
  <si>
    <t xml:space="preserve">Performs custodial maintenance duties, including dusting, mopping, finishing and buffing floors, vacuuming and shampooing carpets, cleaning and restocking restrooms. </t>
  </si>
  <si>
    <t>Custodian/V1001/SW/Grade 05</t>
  </si>
  <si>
    <t>9032 - BUILDINGS &amp; GROUNDS S2</t>
  </si>
  <si>
    <t>Provides or assists with a diverse range of routine campus services for a UNM Branch campus, to include such duties as site security, basic light equipment operation and maintenance, custodial services, routine grounds maintenance and snow removal, logistical assistance, and/or other related duties in accordance with day-to-day requirements of the Branch.</t>
  </si>
  <si>
    <t>Campus Svcs Asst/Branch/V1002/SW/Grade 05</t>
  </si>
  <si>
    <t>Provides a diverse range of general campus services to a UNM Branch campus. Performs such activities as routine facilities management and maintenance, campus-wide security and monitoring services to include patrols, light and/or heavy equipment operation, maintenance, and repair, custodial services, groundskeeping and snow removal, logistical support, and/or other related duties in accordance with day-to-day requirements of the Branch.</t>
  </si>
  <si>
    <t>Campus Svcs Assoc/Branch/V2002/SW/Grade 07</t>
  </si>
  <si>
    <t>9033 - BUILDINGS &amp; GROUNDS S3</t>
  </si>
  <si>
    <t>Performs, oversees, and coordinates a wide range of facilities management, campus security, and maintenance services, to include non-technical maintenance of electrical, plumbing, and HVAC systems, light and/or heavy equipment operation, maintenance, and repair, carpentry and painting, and/or locksmith services for a UNM Branch campus.  Provides or coordinates custodial services and groundskeeping, logistical support, and/or related services as required.  Provides leadership, guidance, and day-to-day project supervision to lower level campus services staff engaged in similar activities.</t>
  </si>
  <si>
    <t>Campus Svcs Assoc,Sr/Branch/V4002/SW/Grade 09</t>
  </si>
  <si>
    <t>Coordinates custodial functions of a specified University unit or component, ensuring quality of work and timely completion of tasks. Provides day-to-day leadership and guidance to lower level custodial staff engaged in similar activities. Delegates work assignments, trains personnel, assists with ordering supplies and may supervise personnel, where appropriate.</t>
  </si>
  <si>
    <t>Coord,Custodial Svcs/V5002/SN/Grade 07</t>
  </si>
  <si>
    <t>Develops and coordinates the implementation and administration of a schedule of planned, preventive, and predictive maintenance for equipment, machinery, tools or buildings. Reviews manufacturer's service manuals, and records of maintenance problems to determine optimum frequency of preventive maintenance (PM). Studies production and operation schedules and confers with other staff and other maintenance supervisors to determine when planned maintenance will least interfere with the operation of the establishment. Estimates costs of personnel, parts, and supplies to be used during scheduled maintenance.</t>
  </si>
  <si>
    <t>Preventive Maintenance Coord/V5003/SN/Grade 10</t>
  </si>
  <si>
    <t>37-2012 - Maids and Housekeeping Cleaners</t>
  </si>
  <si>
    <t>Provides housekeeping services and coordinates the provision of maintenance services at the University House. Participates in the coordination of special events held at the University House and performs a variety of activities to ensure the cleanliness, safety and proper working order of the University House.</t>
  </si>
  <si>
    <t>37-2012</t>
  </si>
  <si>
    <t>University House Coord/V5004/SU/Grade 06</t>
  </si>
  <si>
    <t>37-1011 - First-Line Supervisors of Housekeeping and Janitorial Workers</t>
  </si>
  <si>
    <t>Under general direction, supervises the daily activities of custodial services, including personnel assignment, training and management, quality assurance, and inventory control.</t>
  </si>
  <si>
    <t>37-1011</t>
  </si>
  <si>
    <t>Supv,Custodial Services/V6001/SN/Grade 09</t>
  </si>
  <si>
    <t>Under general supervision, manages the technical, managerial, and supervisory support to the University to ensure the facilities are properly maintained and cleaned in accordance with appropriate health and safety standards for patient care, medical research, and educational facilities.  Develops and implements goals and standards for custodial services at the Physical Plant. May be required to perform shift work.</t>
  </si>
  <si>
    <t>Mgr,Custodial Services/V7001/SE/Grade 11</t>
  </si>
  <si>
    <t>Manages physical plant and maintenance operations for a University operation consisting of multiple sites and facilities.  Oversees building scheduling and maintenance, custodial, safety, security, construction, and/or grounds maintenance.  Plans and implements capital renewal and replacement projects for the facility, and develops and implements operating policies and procedures.</t>
  </si>
  <si>
    <t>Facilities Services Manager/V7003/SE/Grade 11</t>
  </si>
  <si>
    <t xml:space="preserve">Responsible and accountable for the generation of revenue through the rental, delivery, marketing and daily operations of the venue and classroom space available to the public, the university and nonprofit organizations. Manages the planning and scheduling of conferences, workshops, and meetings and associated resources; negotiates contracts and agreements with clients for reserving event space and services.  Manages facility and maintenance operations for a University operation consisting of multiple sites and facilities. Oversees building scheduling and maintenance, custodial, safety, security, construction, and/or grounds maintenance. Plans and implements capital renewal and replacement projects for the facility, and develops and implements operating policies and procedures. </t>
  </si>
  <si>
    <t>Mgr,Venue Operations/V7005/SE/Grade 13</t>
  </si>
  <si>
    <t>37-2021 - Pest Control Workers</t>
  </si>
  <si>
    <t>Under general supervision, performs pest management practices to interior campus structures. Documents structural, procedural, and maintenance practices which lead to pest infestations.  Monitors pest incidence.  Applies pesticides as necessary.</t>
  </si>
  <si>
    <t>State Of New Mexico 7b License - Vertebrate Animal Control.</t>
  </si>
  <si>
    <t>37-2021</t>
  </si>
  <si>
    <t>IPM Tech/W0006/SN/Grade 08</t>
  </si>
  <si>
    <t>Under general supervision, develops, implements, and manages the Integrated Pest Management (IPM) program for exterior areas of the campus, including landscape, pest and undesirable plant management control.</t>
  </si>
  <si>
    <t>At Least 3 Years Of Experience Directly Related To The Duties And Responsibilities Specified.
Certification/Licensure
State Of New Mexico 3a Pesticide License In Ornamental And Turf Pest Control: Insecticides.
State Of New Mexico 3b Pesticide License In Ornamental And Turf Pest Control: Herbicides.</t>
  </si>
  <si>
    <t>Ornamental/Turf Pest Ctrl Tech/W0007/SN/Grade 08</t>
  </si>
  <si>
    <t>37-3010 - Grounds Maintenance Workers</t>
  </si>
  <si>
    <t>Performs routine to complex maintenance, preparation, and construction of athletic fields in accordance with defined work guidelines, operating standards, and specific instructions. Sets up fields for special events, maintains irrigation systems, and maintains inventories of field maintenance and preparation supplies. Operates both independently and as a member of an athletic field maintenance team.</t>
  </si>
  <si>
    <t>37-3010</t>
  </si>
  <si>
    <t>Athletic Field Tech/W0008/SN/Grade 05</t>
  </si>
  <si>
    <t>Operates and may perform inspection and routine maintenance on various equipment including forklifts, bobcats, delivery trucks, small tractors, and sweepers in the performance of materials moving, trash removal, and other similar activities.</t>
  </si>
  <si>
    <t>Light Equipment Operator/W1001/SW/Grade 07</t>
  </si>
  <si>
    <t>Implements detailed landscape plans.  Plants, fertilizes, applies chemicals, waters, weeds, and prunes woody and herbaceous plants.</t>
  </si>
  <si>
    <t>Gardener/W1002/SW/Grade 06</t>
  </si>
  <si>
    <t>Maintains and repairs irrigation systems including replacing valves, fan belts, switches, and contacts.</t>
  </si>
  <si>
    <t>Irrigation Tech/W1003/SW/Grade 06</t>
  </si>
  <si>
    <t>Irrigates, mows, rakes, trims, and seeds lawns; applies fertilizers; prepares areas for new turf.  Operates grounds equipment.</t>
  </si>
  <si>
    <t>Turf Tech/W1004/SW/Grade 05</t>
  </si>
  <si>
    <t>Maintains trees and woody plants to ensure their healthy, safe, and attractive condition including chemical applications, repairing, cabling, fertilizing, watering, pruning, and removal of any dead, diseased or declining trees, or other woody plants.</t>
  </si>
  <si>
    <t>Arborist/W1008/SW/Grade 07</t>
  </si>
  <si>
    <t>47-2073 - Operating Engineers and Other Construction Equipment Operators</t>
  </si>
  <si>
    <t>Under general supervision, operates various equipment including graders, tractors, backhoes, front end loaders, dump trucks, and trash trucks.  May also include forklifts and front skid steer loaders.</t>
  </si>
  <si>
    <t>47-2073</t>
  </si>
  <si>
    <t>49.0202</t>
  </si>
  <si>
    <t>Heavy Equipment Operator/W2001/SW/Grade 08</t>
  </si>
  <si>
    <t>Performs all irrigation systems maintenance and repairs. Maintains inventory of irrigation supplies. Programs, monitors, and adjusts centralized and satellite irrigation controllers.</t>
  </si>
  <si>
    <t>Plants, fertilizes, applies chemicals, waters, performs diagnosis, treats, and prunes all woody and herbaceous plants.  Implements detailed landscape plans.</t>
  </si>
  <si>
    <t>At Least 1 Year Of Experience Directly Related To The Duties And Responsibilities Specified. Certification/Licensure: State Of New Mexico Pesticide License In Ornamental And Turf Pest Control, Category 3a And 3b Must Be Obtained Within 6 Months Of Hire.</t>
  </si>
  <si>
    <t>Master Gardener/W4002/SW/Grade 07</t>
  </si>
  <si>
    <t>37-1012 - First-Line Supervisors of Landscaping, Lawn Service, and Groundskeeping Workers</t>
  </si>
  <si>
    <t>Supervises the operational maintenance activities of the campus grounds and landscape areas which may include recreational and athletic fields.  Oversees the daily activities of grounds and landscaping paraprofessional and service personnel.  Must be able to work a flexible schedule, including evenings and weekends.</t>
  </si>
  <si>
    <t>37-1012</t>
  </si>
  <si>
    <t>01.0601</t>
  </si>
  <si>
    <t>Supv,Grounds &amp; Landscaping/W6003/SN/Grade 11</t>
  </si>
  <si>
    <t>Manages the care, maintenance, and renovation of all intercollegiate athletic fields and grounds.  Establishes and implements grounds/landscape development and maintenance goals, policies and procedures.  Ensures adherence to all relevant regulations, guidelines, and standards for Division 1-A athletic fields.</t>
  </si>
  <si>
    <t>Athletics Turf Manager/W6004/SE/Grade 13</t>
  </si>
  <si>
    <t xml:space="preserve">Supervise all facets of the operational maintenance activities of the campus arboriculture program, such as; shrub and tree hazard evaluation, landscape planting, installation, maintenance, renovation activities, chemical treatments and landscape fertilization's. Maintains campus tree nursery, inventories, and records of campus trees. </t>
  </si>
  <si>
    <t>At Least 7 Years Of Experience Directly Related To The Duties And Responsibilities Specified. Certification/Licensure State Of New Mexico 3a Pesticide License In Ornamental And Turf Pest Control: Insecticides. State Of New Mexico 3b Pesticide License In Ornamental And Turf Pest Control: Herbicides. Must Obtain International Society Of Arboriculture (Isa) Certification Within One (1) Year From Date Of Hire.</t>
  </si>
  <si>
    <t>Supv,Arboriculture/W6008/SN/Grade 11</t>
  </si>
  <si>
    <t>Under general direction, oversees the planning, development, coordination, implementation, and management of grounds, landscaping, special activities, automotive services, and integrated pest management functions for the physical facilities and vehicle fleet of the University.  Ensures cost effective use of resources while maintaining an attractive and safe environment and vehicle fleet.</t>
  </si>
  <si>
    <t>Assoc Dir,Environmental Svcs/W7001/SE/Grade 16</t>
  </si>
  <si>
    <t>Manages all operational and administrative aspects of the landscaping and grounds maintenance activities for the UNM Main Campus.  Participates in the development of policies, procedures, goals, and standards for campus-wide landscaping and grounds maintenance.  Manages and oversees an integrated pest management program for the campus.  Supervises staff and contractors, and administers and approves work budgets and expenditures.</t>
  </si>
  <si>
    <t>At Least 7 Years Of Experience Directly Related To The Duties And Responsibilities Specified.
Certification/Licensure
State Of New Mexico Pesticide License In Ornamental And Turf Pest Control.</t>
  </si>
  <si>
    <t>Mgr,Grounds &amp; Landscaping/W7004/SE/Grade 13</t>
  </si>
  <si>
    <t>Provides leadership to the campus and acts to organize and oversee the management and implementation of a comprehensive sustainability program, enhancing environmental stewardship within the campus community.  Develops and implements cost-effective pollution prevention, waste reduction, recycling, and other policies, systems, procedures, and practices for the university. Provides direction and leadership to internal and external constituencies on sustainability and recycling issues. Ensures University compliance with requirements mandated by relevant Federal, State, and local agencies.</t>
  </si>
  <si>
    <t>Mgr,Sustainability/W7006/SE/Grade 14</t>
  </si>
  <si>
    <t>Under limited supervision, oversees the planning, development, coordination, implementation, and management of custodial services, grounds, landscaping, special activities, automotive services, and integrated pest management functions for the physical facilities and vehicle fleet of the University. Ensures cost effective use of resources while maintaining an attractive and safe environment and vehicle fleet.</t>
  </si>
  <si>
    <t>Mgr,Environmental Svcs/W7007/SE/Grade 15</t>
  </si>
  <si>
    <t>Under general supervision, advises, assists, and trains employees at all levels regarding radiation safety compliance.  Audits, monitors, investigates, and reports radiation safety hazards.</t>
  </si>
  <si>
    <t>Radiation Safety Specialist/X0002/SE/Grade 13</t>
  </si>
  <si>
    <t xml:space="preserve">53-3021 - Bus Drivers, Transit and Intercity </t>
  </si>
  <si>
    <t>Provides bus transportation services for University employees, students, and visitors including special events and park-and-ride operations, ensuring transportation system and passenger safety.  Monitors equipment and performs limited maintenance.  Provides information and public affairs services.</t>
  </si>
  <si>
    <t>53-3021</t>
  </si>
  <si>
    <t>49.020499999999998</t>
  </si>
  <si>
    <t>Bus Driver/X0004/SW/Grade 09</t>
  </si>
  <si>
    <t>33-3041 - Parking Enforcement Workers</t>
  </si>
  <si>
    <t>Provides parking services, public relations services, enforcement of parking regulations, and traffic control throughout campus.  Monitors security of campus parking facilities.  Assists with special events parking arrangements.</t>
  </si>
  <si>
    <t>33-3041</t>
  </si>
  <si>
    <t>Parking Officer/X0008/SW/Grade 05</t>
  </si>
  <si>
    <t>33-9032 - Security Guards</t>
  </si>
  <si>
    <t>Provides personal, equipment, and real property security in assigned area.  Provides information, directions, and escort service as needed.  May be assigned to a specific zone or geographical work area.</t>
  </si>
  <si>
    <t>33-9032</t>
  </si>
  <si>
    <t>Security Guard/X0009/SW/Grade 05</t>
  </si>
  <si>
    <t>Under indirect supervision, on an on-call basis, responds to and participates in the on-scene investigation of unnatural and/or unattended deaths, and prepares reports for the Office of the Medical Investigator as required.  Remains available to respond to reportable deaths on a 24-hour basis, as per call schedule.</t>
  </si>
  <si>
    <t>Field Deputy Med Investigator/X0010/SN/Grade 06</t>
  </si>
  <si>
    <t>33-3051 - Police and Sheriff's Patrol Officers</t>
  </si>
  <si>
    <t>P4 - Police Officers Association</t>
  </si>
  <si>
    <t>Under direct guidance and supervision, receives field training and assists in the enforcement of local, state, and federal laws, and ensures compliance with university policies.  Provides security for personnel, real property, and equipment.  Assists in the investigation and documentation of crimes/incidents and documentation and preservation of evidence, and  receives training in the preparation and provision of legal testimony.  May be assigned to any shift; may perform campus patrol or may serve as substation, victim/witness assistance, or crime prevention officer.</t>
  </si>
  <si>
    <t>33-3051</t>
  </si>
  <si>
    <t>Police Recruit/X0012/SP/Grade 09</t>
  </si>
  <si>
    <t>Enforces local, state, and federal laws and ensures compliance with University policies.  Provides security for personnel, real property, and equipment.  Investigates and documents crimes/incidents, documents and preserves evidence, and provides legal testimony.  May be assigned to any shift; may perform campus patrol or serve as substation, victim/witness assistance, or crime prevention officer.</t>
  </si>
  <si>
    <t>No Previous Experience Required.
Certification/Licensure
State Of New Mexico Certified Law Enforcement Officer, Or Eligibility For Certification By Waiver.</t>
  </si>
  <si>
    <t>Police Officer/X0013/SP/Grade 11</t>
  </si>
  <si>
    <t>Under general supervision, assists in monitoring and coordinating campus environmental health and safety programs, including safety inspections, accident investigations, and safety training.</t>
  </si>
  <si>
    <t>Safety Specialist/X0014/SE/Grade 13</t>
  </si>
  <si>
    <t>Under general supervision, coordinates projects involving hazardous chemical waste and other chemical safety issues.  Ensures compliance with all local, state, and federal regulatory agencies and university policies and procedures.  Conducts training programs in area of specialty.</t>
  </si>
  <si>
    <t>Hazardous Materials Specialist/X0017/SE/Grade 13</t>
  </si>
  <si>
    <t>Provides personal, equipment, and real property security for faculty, staff, students, and visitors within an assigned area of the University campus.  Provides escort services, and other basic public assistance services as needed, and performs routine security and public safety patrol duties within assigned area.  Remains alert to emergency situations and provides first-line response,  emergency management, and/or referral if required.</t>
  </si>
  <si>
    <t>Campus Security Officer/X0021/SW/Grade 06</t>
  </si>
  <si>
    <t>Provides professional assistance to the University Biosafety Officer in monitoring and coordinating the campus-wide biosafety program, to include risk-based laboratory inspections, accident investigations, and record keeping.  Assesses University facilities to determine suitability for use in potentially hazardous biomedical research operations, and advises professional and technical staff regarding biosafety practices, procedures, and regulatory requirements.</t>
  </si>
  <si>
    <t>Biosafety Specialist/X0023/SE/Grade 13</t>
  </si>
  <si>
    <t>33-9000 - Other Protective Service Workers</t>
  </si>
  <si>
    <t>Under the general supervision of the Chief of Police and/or Deputy Chief, provides professional direction, leadership and coordination of all security functions of the University. Oversees the integration of security systems, operations, and technologies designed to protect the safety of students, faculty, staff, and assets of the University community. Provides strategic leadership, consultation, and expertise related to the University's physical environment and security technologies. Chairs the UNM Security Operations Task Force and leads the development of work scopes, operational procedures, institutional policies, and overall strategic planning for the multifaceted, integrated security activities of the University.</t>
  </si>
  <si>
    <t>At Least 7 Years Of Experience Directly Related To The Duties And Responsibilities Specified. Certifications In Emergency Management, Continuity Of Operations, Access Control Systems Management, Video Systems Management, Project Management, And Master-Key Systems Design/Control Are Required.</t>
  </si>
  <si>
    <t>33-9000</t>
  </si>
  <si>
    <t>Security Operations Director/X0027/SE/Grade 15</t>
  </si>
  <si>
    <t>Under direct supervision from Parking &amp; Transportation Services staff, participates in the University's bus driver training program. Learns the skills necessary to provide bus transportation services for University employees, students, and visitors and develops an understanding of the University's transportation system and effective passenger safety. Monitors equipment and performs limited maintenance. This is a 6-month fixed-term career path position.</t>
  </si>
  <si>
    <t>No Previous Experience Required. Certification/Licensure: New Mexico Commercial Driver'S License (Cdl) Learner'S Permit For Class B With Passenger Endorsement.</t>
  </si>
  <si>
    <t>Bus Driver Trainee/X0028/SN/Grade 07</t>
  </si>
  <si>
    <t>Under direct supervision, provides administrative support for the security functions of a research center, institute, or satellite location.  Duties may include issuance and maintenance of access cards and keys, supervision of security and/or clerical support staff, monitoring of alarm systems, preparation of clearance forms, and maintenance of security documents and other data in either hard copy or computerized formats.</t>
  </si>
  <si>
    <t>Security Assistant/X1019/SN/Grade 07</t>
  </si>
  <si>
    <t>Under direct supervision, participates with senior environmental health and safety technicians in monitoring and controlling safety, health and environmental standards in accordance with state and federal codes and regulations.  Performs facility inspections for compliance with university policies, procedures, regulations, and standards to ensure the safety of students, faculty, staff, and visitors.  Reports non-compliance or hazardous conditions found.  May specialize in one or more of the following areas: occupational safety, chemical safety, hazardous materials/waste, industrial hygiene, fire safety, or environmental affairs.</t>
  </si>
  <si>
    <t>At Least 3 Year Of Experience Directly Related To The Duties And Responsibilities Specified.</t>
  </si>
  <si>
    <t>Environ Hlth &amp; Safety Tech 1/X1020/SN/Grade 08</t>
  </si>
  <si>
    <t>43-4051 - Customer Service Representatives</t>
  </si>
  <si>
    <t>Provides first-line customer service to students, faculty, staff and the general public regarding general parking and transportation matters.  Provides day-to-day contact, interaction, standard policy/procedural information, and performs routine problem resolution on matters pertaining to parking and transportation issues.  Processes customer cash transactions while ensuring maximum customer satisfaction.</t>
  </si>
  <si>
    <t>43-4051</t>
  </si>
  <si>
    <t>52.0406</t>
  </si>
  <si>
    <t>Parking Services Rep/X1021/SU/Grade 07</t>
  </si>
  <si>
    <t xml:space="preserve">Receives incoming calls for police and security services, dispatches officers as appropriate, and monitors police radio alarms. Documents police and security service requests in an electronic records management and dispatch system. Operates National Crime Information Center (NCIC) console, a computer aided mobile dispatch system, and Zetron interoperable radio console. </t>
  </si>
  <si>
    <t>Police Dispatcher,Pre-Cert/X1024/SW/Grade 07</t>
  </si>
  <si>
    <t>Under general supervision, performs facility inspections for compliance with university policies, procedures, state and federal regulations and standards to ensure the environmental health and safety of students, faculty, staff, and visitors. Provides guidance and consultation to clients regarding hazardous materials, fire safety inspections, and other related activities. May specialize in one or more of the following areas: occupational safety, chemical safety, hazardous materials/waste, industrial hygiene, fire safety, or environmental affairs</t>
  </si>
  <si>
    <t>Environ Hlth &amp; Safety Tech 2/X2020/SN/Grade 10</t>
  </si>
  <si>
    <t>High School Diploma Or Ged And Certification/Licensure State Of New Mexico Public Safety Telecommunicator Or Eligibility For Certification By Waiver.</t>
  </si>
  <si>
    <t>Police Dispatcher/X2024/SW/Grade 08</t>
  </si>
  <si>
    <t>Under general supervision, performs facility inspections for compliance with university policies, procedures, state and federal regulations and standards to ensure the environmental health and safety of students, faculty, staff, and visitors. Provides guidance and consultation to clients and lower level environmental health and safety technicians regarding hazardous materials, contamination, fire safety inspections, and other related activities. May specialize in one or more of the following areas: occupational safety, chemical safety, hazardous materials/waste, industrial hygiene, fire safety, or environmental affairs.</t>
  </si>
  <si>
    <t>Environ Hlth &amp; Safety Tech 3/X3020/SN/Grade 11</t>
  </si>
  <si>
    <t>Provides parking services, public relations services, enforcement of parking regulations, and traffic control throughout campus.  Monitors security of campus parking facilities.  Assists with special events parking arrangements.  Assists with field supervision of parking operations, and report preparation.</t>
  </si>
  <si>
    <t>Lead Parking Officer/X4006/SW/Grade 06</t>
  </si>
  <si>
    <t>Under general supervision, monitors and coordinates the Chemical Safety Program, including chemical hygiene, chemical safety inspections, chemical inventory, accident investigations, hazardous materials clean-up and chemical safety training.</t>
  </si>
  <si>
    <t>Coord,Chemical Safety/X5018/SE/Grade 13</t>
  </si>
  <si>
    <t>Under general supervision, supports the University's efforts to sustain a culture of awareness and adherence to safety standards. Conducts needs assessments and designs and delivers training in both classroom and non-classroom environments. Assists in facilitating and maintaining regulatory compliance.</t>
  </si>
  <si>
    <t>Coord,Safety &amp; Training/X5019/SN/Grade 10</t>
  </si>
  <si>
    <t>Under general direction, supervises, administers, coordinates, plans, and implements the university parking system and patrol functions.  Develops and coordinates parking plans with senior university officials and community representatives.</t>
  </si>
  <si>
    <t>Supv,Parking Services/X6001/SN/Grade 09</t>
  </si>
  <si>
    <t>Supervises Police Officers and other department employees in enforcement of local, state, and federal laws and in provision of personal, real property, and equipment security throughout campus.  Supervises investigation and documentation of crimes and incidents.  Documents and presents evidence; provides legal testimony.</t>
  </si>
  <si>
    <t>At Least 1 Year Of Experience Directly Related To The Duties And Responsibilities Specified.
Certification/Licensure
State Of New Mexico Certified Law Enforcement Officer, Or Eligibility For Certification By Waiver.</t>
  </si>
  <si>
    <t>Police Sergeant/X6003/SP/Grade 12</t>
  </si>
  <si>
    <t>Under general supervision, supervises, administers, coordinates, plans and implements the system providing personal, equipment, and real property security in assigned areas.  Assists in the development of security plans.</t>
  </si>
  <si>
    <t>Supv,Security/X6004/SN/Grade 07</t>
  </si>
  <si>
    <t>Supervises and coordinates all day-to-day activities of a complete shift of bus drivers assigned to operate multiple bus routes during and/or after normal university business hours.  Coordinates transportation support for special events held in university facilities and venues, as appropriate.  Performs bus driver duties as and when required.</t>
  </si>
  <si>
    <t>Field Supv,Bus Services/X6009/SN/Grade 10</t>
  </si>
  <si>
    <t>Under general direction, oversees and coordinates the disposition, maintenance, and control of the University's parking facilities and equipment, other than vehicles. Assists in the preparation of operating procedures related to parking facilities, and coordinates activities with other departments, as directed.</t>
  </si>
  <si>
    <t>Supv,Parking Facilities/X6010/SN/Grade 09</t>
  </si>
  <si>
    <t>Under general supervision, develops and implements environmental health policies, procedures, and systems to monitor, follow up, and ensure compliance with applicable regulatory requirements and sound safety and health practices.  Ensures compliance with Environmental Protection Agency (EPA), Occupational Safety and Health Act (OSHA), New Mexico Environmental Department (NMED), and Albuquerque Environmental Health Department (AHED) standards.  Performs technical measurements of potential environmental pollutants, research and evaluation of university environmental health issues; conducts related educational and training presentations.</t>
  </si>
  <si>
    <t>Environ Hlth Manager/X6011/SE/Grade 15</t>
  </si>
  <si>
    <t>Plans, organizes, oversees, and coordinates the daily activities of a designated operational entity of the Police Department.  Manages supervisory personnel and police officers who provide personal, real property, and equipment security throughout campus, ensuring consistent and equitable enforcement of local, state, and federal laws and university regulations.  Reviews and approves reports on incident and crime investigations.</t>
  </si>
  <si>
    <t>At Least 3 Years Of Supervisory Experience Directly Related To The Duties And Responsibilities Specified.
Certification/Licensure
State Of New Mexico Certified Law Enforcement Officer, Or Eligibility For Certification By Waiver.</t>
  </si>
  <si>
    <t>Police Lieutenant/X6015/SN/Grade 13</t>
  </si>
  <si>
    <t>33-9099 - Protective Service Workers, All Other</t>
  </si>
  <si>
    <t xml:space="preserve">To supervise assign, review and participate in the work of staff responsible for processing emergency, non-emergency and administrative calls for law enforcement agencies, emergency providers and the general public; to ensure work quality in accordance to the Dispatch Center's mission and standards; to ensure adherence to established goals, policies and procedures; to coordinate and implement all in-house training activities for dispatchers; and to perform the more technical and complex tasks relative to assigned area of responsibility. </t>
  </si>
  <si>
    <t>33-9099</t>
  </si>
  <si>
    <t>Police Dispatch Supervisor/X6024/SN/Grade 09</t>
  </si>
  <si>
    <t>11-9190 - Miscellaneous Managers</t>
  </si>
  <si>
    <t>Manages and administers the day-to-day operations and activities of the University's internal parking enforcement, construction and maintenance, public information, transportation demand management, and security functions.  Assists in the development and implementation of strategic transportation and parking plans.  Oversees the University parking system and patrol operations.  Directs and coordinates the investigation and resolution of parking and transportation related issues.</t>
  </si>
  <si>
    <t>11-9190</t>
  </si>
  <si>
    <t>Assoc Dir,Parking &amp; Trans Svcs/X7001/SE/Grade 15</t>
  </si>
  <si>
    <t>Under the direction of the Vice Chancellor for Research, acts as the principal technical resource to the institution on radiation safety. Advises senior leadership on strategies and tactics relating to the technical and regulatory direction of the radiation safety program. Develops, plans, coordinates and manages radiation safety programs, including the implementation of those programs, to ensure the safety of the University's employees, students and visitors. Ensures radiation safety program compliance with applicable University policies and local, state, and federal regulations. Serves as primary contact for New Mexico Environmental Division (NMED) inspections and all other regulators.</t>
  </si>
  <si>
    <t>At Least 5 Years Of Professional Experience In Health Physics Including At Least 3 Years In Applied Health Physics.</t>
  </si>
  <si>
    <t>Radiation Safety Officer/X7003/SC/Grade 17</t>
  </si>
  <si>
    <t>Manages the development and implementation of Industrial Security and Export Control management programs for the University.  Assesses security threats to the University and plans appropriate strategies and countermeasures.   Reviews and analyzes data and devises risk minimization programs.  Oversees campus-wide regulatory compliance programs.  Serves as the University's representative to community and government agencies for industrial security matters.  Creates, develops and generates resources for security programs.</t>
  </si>
  <si>
    <t>Industrial Security Officer/X7006/SE/Grade 15</t>
  </si>
  <si>
    <t>Provides integrative management and leadership for all non-physician activities of the Office of the Medical Investigator, to include morphology and associated medical/technical services, field death investigation services, and all associated fiscal, administrative, and information systems and support services.  Oversees all aspects of the fiscal management of the Agency, and provides leadership in revenue generation.  Plans, develops, and recommends policies and standards of practice to ensure that all day-to-day non-physician operations efficiently support the agency's overall mission, goals, and strategic objectives.</t>
  </si>
  <si>
    <t>Manages and oversees all law enforcement and community security service programs and activities of the University, ensuring adherence to all local, state, and federal laws and University policies and procedures. Participates in the establishment and enforcement of  rules and regulations for department as designated by applicable code.  Develops and implements day-to-day operating policies and procedures, and administers daily police and security activities through subordinates.  Acts on behalf of the Director, University Security / Chief of Police as and when appropriate.</t>
  </si>
  <si>
    <t>At Least 7 Years Of Progressively Higher Level Experience Directly Related To The Duties And Responsibilities Specified.</t>
  </si>
  <si>
    <t>AD,Unv Scty/Dpty Chf of Police/X7009/SE/Grade 16</t>
  </si>
  <si>
    <t>Manages all aspects of the operation and administration of one or more major, integrated operating units within the UNM Police Department.  Oversees and coordinates supervision of subordinate management and operating staff within the unit.  Participates in the strategic planning and policy development for the unit, and represents the department to the University, other agencies, and the general public.</t>
  </si>
  <si>
    <t>At Least 5 Years Of Supervisory Experience Directly Related To The Duties And Responsibilities Specified.
Certification/Licensure
State Of New Mexico Certified Law Enforcement Officer, Or Eligibility For Certification By Waiver.</t>
  </si>
  <si>
    <t>Police Commander/X7010/SE/Grade 15</t>
  </si>
  <si>
    <t>Manages and administers all day-to-day aspects of the UNM shuttle transportation system, to include asset management, human resources management, operational planning, routing and scheduling, maintenance, and compliance with state and federal transportation regulations.  Collects, analyzes, and evaluates performance data and prepares productivity reports, financial projections, and strategic and operational recommendations.  Evaluates services and programs and ensures the highest possible levels of both service and efficiency.  Participates in overall departmental strategic planning and decision making as a member of the senior management team.</t>
  </si>
  <si>
    <t>Reporting jointly to the Executive Vice President for Administration and the Executive Vice President for Health Sciences, oversees and coordinates all emergency planning and management operations for the University, to include University-wide emergency preparedness programs and initiatives.  Represents the University to the National, State, and local emergency management community, and provides community education in emergency management principles and procedures.</t>
  </si>
  <si>
    <t>At Least 6 Years Of Experience Directly Related To The Duties And Responsibilities Specified</t>
  </si>
  <si>
    <t>University Emergency Manager/X7012/SE/Grade 15</t>
  </si>
  <si>
    <t>Under limited supervision, directs and oversees a comprehensive, University-wide Biosafety program designed to proactively ensure the minimization of risk related to non-compliance with regulations and policies governing the conduct of biomedical research.  Implements guidelines established by the Institutional Biosafety Committee (IBC), the University of New Mexico, and agencies of the State and Federal governments, and coordinates the biosafety monitoring, compliance, and response activities of all UNM clinical and research facilities.</t>
  </si>
  <si>
    <t>University Biosafety Officer/X7014/SE/Grade 15</t>
  </si>
  <si>
    <t>X7015</t>
  </si>
  <si>
    <t>Chemical Hygiene Officer</t>
  </si>
  <si>
    <t>Develops, plans, coordinates, and monitors the institutional chemical safety, research safety, and hazardous materials programs, including the management and implementation of inventory, handling, transport, and disposal programs to ensure the safety of the University environment for employees, students, and visitors. Ensures compliance with all applicable University policies and local, state, and federal regulations relating to chemical and hazardous waste.</t>
  </si>
  <si>
    <t>Chemical Hygiene Officer/X7015/SE/Grade 14</t>
  </si>
  <si>
    <t>Plans, directs, and evaluates all aspects of the integrated police and security operations for the University and its various campuses, ensuring optimal coordination and efficiency of services and programs, and ensuring enforcement of all local, State, and Federal laws and relevant University policies and procedures. Oversees the management and coordination of all campus public safety functions including, but not limited to, University Police and security services. Serves as contract administrator for security services provided by outside vendors.</t>
  </si>
  <si>
    <t>At Least 7 Years Of Progressively Responsible Experience In Law Enforcement, With A Preference Of 3-5 Years Of Law Enforcement Experience In A University Setting, And 5 Years Functioning In A Command Position (Lieutenant Or Above).</t>
  </si>
  <si>
    <t>Dir,Univ Scty/Chief of Police/X8001/SC/Grade 18</t>
  </si>
  <si>
    <t>Under minimal supervision of the Associate Vice President Business Development and Auxilliary Enterprises, directs and oversees the integrated operations, programs, and activities of the campus parking and transportation services for the University.  Ensures efficient, cost-effective, and viable parking and transportation services while maintaining passenger safety and customer satisfaction.</t>
  </si>
  <si>
    <t>Dir,Parking &amp; Trans Services/X8002/SC/Grade 16</t>
  </si>
  <si>
    <t>This position is responsible for the overall officiating/judging of sports, program activities and/or events to maintain standards.  Works independently and makes good sound judgment for a successful event.  The position is expected to maintain an awareness of potential problems while creating a respectful and welcoming activities for the campus community.</t>
  </si>
  <si>
    <t>Referee/Y0014/SN/Grade 06</t>
  </si>
  <si>
    <t>Assists in the management and maintenance of athletic and sports equipment for an intercollegiate athletic sports program.  Assists in the coordination and maintenance of intercollegiate sports facilities, as specified by the program.</t>
  </si>
  <si>
    <t>Asst Athletic Equipment Mgr/Y1002/SN/Grade 07</t>
  </si>
  <si>
    <t>Y1020</t>
  </si>
  <si>
    <t>Athletic Coach 1</t>
  </si>
  <si>
    <t>Grade 95</t>
  </si>
  <si>
    <t>2073 - ATHLETICS P3</t>
  </si>
  <si>
    <t>27-2020 - Athletes, Coaches, Umpires, and Related Workers</t>
  </si>
  <si>
    <t>Provides entry-level assistance in coaching one of a variety of UNM sports programs operating under NCAA Operating Bylaws. Assists with aspects of the program, which may include individual recruitment, training and/or strength conditioning for athletic competition. Receives instruction and developmental guidance from more senior coaching staff.</t>
  </si>
  <si>
    <t>27-2020</t>
  </si>
  <si>
    <t>Athletic Coach 1/Y1020/SC/Grade 95</t>
  </si>
  <si>
    <t>2071 - ATHLETICS P1</t>
  </si>
  <si>
    <t>29-9091 - Athletic Trainers</t>
  </si>
  <si>
    <t>Under general supervision, evaluates physical condition and treats student athletes to maintain maximum physical fitness for participation in athletic competition. Prescribes routine and corrective exercises to strengthen muscles; recommends special diets to increase/decrease weight. Treats chronic minor injuries and related disabilities to maintain student athlete performance. May design customized individual training programs.</t>
  </si>
  <si>
    <t>29-9091</t>
  </si>
  <si>
    <t>31.0507</t>
  </si>
  <si>
    <t>Assistant Athletic Trainer/Y1023/SE/Grade 11</t>
  </si>
  <si>
    <t>Y2020</t>
  </si>
  <si>
    <t>Athletic Coach 2</t>
  </si>
  <si>
    <t>Assists in coaching duties for one of a variety of individual or team NCAA Division I athletic programs. May specialize in one or more specific areas of coaching expertise or a specific component of a team program. Assists with all aspects of recruitment and training of student-athletes.</t>
  </si>
  <si>
    <t>Minimum Directly Related Experience Requirement Is Determined By The Vp For Athletics.</t>
  </si>
  <si>
    <t>Athletic Coach 2/Y2020/SC/Grade 95</t>
  </si>
  <si>
    <t>2072 - ATHLETICS P2</t>
  </si>
  <si>
    <t>Under direction of a Head Athletic Trainer, oversees the physical evaluation and treatment of student athletes to maintain maximum physical fitness and participation in athletic competition. Provides support to student athletes engaged in high-impact, high-intensity and/or large sports. Mentors, leads and/or supervises lower-level athletic trainers, ensuring quality of care. Provides administrative oversight and support for departmental operations, including the development and implementation of department policies, processes and procedures.</t>
  </si>
  <si>
    <t>Associate Athletic Trainer/Y2023/SE/Grade 12</t>
  </si>
  <si>
    <t>Y3020</t>
  </si>
  <si>
    <t>Athletic Coach 3</t>
  </si>
  <si>
    <t>Participates in planning and implementation of team or individual strategies and tactics for an NCAA Division I athletic program. Assists in the provision of guidance, coordination, and instruction to student-athletes in the execution of game methods techniques. Assists in the recruitment, training, and game preparation of student-athletes.</t>
  </si>
  <si>
    <t>Athletic Coach 3/Y3020/SC/Grade 95</t>
  </si>
  <si>
    <t>Manages and oversees the maintenance of athletic and sports equipment for one or more of the University's various intercollegiate athletic sports programs.  Coordinates and maintains gyms and/or other sports facilities as appropriate.</t>
  </si>
  <si>
    <t>Athletic Equipment Manager/Y4002/SN/Grade 09</t>
  </si>
  <si>
    <t>Manages the various program and administrative operations of either a key, high-profile NCAA Division 1 intercollegiate athletics program or a series of multiple smaller programs.  Coordinates and facilitates student-athlete recruitment activities, and oversees student development and support programs and activities, ensuring compliance with NCAA and MWC requirements.  Oversees all aspects of team travel and game management, and manages all team resources and facilities, including supervision of students and staff.  Manages information systems and data management for the program.  Handles various special projects and events as assigned by the Head Coach.</t>
  </si>
  <si>
    <t>Sports Team Opns Manager/Y4003/SE/Grade 13</t>
  </si>
  <si>
    <t>Administers NCAA and Mountain West Conference compliance for UNM's twenty-one Division 1A intercollegiate athletic programs.  Monitors adherence to NCAA and MWC rules, regulations, and eligibility requirements with respect to student athletes, prepares compliance and other related documentation, and coordinates action related to violations.  Serves as primary resource for coaches and staff on sports compliance issues.</t>
  </si>
  <si>
    <t>Sports Compliance Coord/Y5005/SE/Grade 12</t>
  </si>
  <si>
    <t>Oversees and coordinates the administrative functions, team preparation support, and logistical operations of an NCAA Division 1 intercollegiate team sports program.  Coordinates fiscal and budgetary management, facilities and resources management, student-athlete development activities, NCAA compliance requirements, and special projects as assigned.</t>
  </si>
  <si>
    <t>Sports Team Coordinator/Y5006/SN/Grade 10</t>
  </si>
  <si>
    <t>Assists in the planning, development, coordination and management of event operations at sports facilities to include the Pit, football stadium, baseball, softball, tennis and track and field venues.  Schedules facilities, oversees supervision and work assignments of staff; and oversees maintenance, safety and security.</t>
  </si>
  <si>
    <t>Coord,Sports Facilities Events/Y5007/SU/Grade 09</t>
  </si>
  <si>
    <t>Oversees all compliance activities for the University of New Mexico's NCAA Division I Intercollegiate athletic programs, ensuring strict adherence to all University policies, as well as Mountain West Conference and NCAA rules and regulations.  Determines and monitors student-athletes eligibility for financial aid, playing, and practice season.  Oversees and administers the Academic Performance Program (APR) managing all adjustments, waivers, and appeals.  Submits all violations to the NCAA or MWC as appropriate and enforces penalties.  Coordinates and administers all educational programs and materials related to NCAA and MWC rules and regulations.</t>
  </si>
  <si>
    <t>Sports Compliance Manager/Y6005/SE/Grade 15</t>
  </si>
  <si>
    <t>Y7002</t>
  </si>
  <si>
    <t>Head Athletic Trainer</t>
  </si>
  <si>
    <t>Directs the athletic training program for Intercollegiate Athletics and oversees the training room. Collaborates with coaching staff in developing conditioning, weight training and nutrition programs for athletes. Coordinates medical coverage for athletic events. Manages Athletic Trainers/Physical Therapists in the prevention, care, and rehabilitation of athletic injuries. Determines, with advice from doctors, when and at what level an athlete can return to participation in a sport. Directs departmental operations, including the development and implementation of department policies, processes and procedures.</t>
  </si>
  <si>
    <t>Head Athletic Trainer/Y7002/SC/Grade 15</t>
  </si>
  <si>
    <t>Oversees and coordinates the management, maintenance, and scheduling of all sports fields, stadiums, and associated facilities used by the University's various intercollegiate athletics programs.</t>
  </si>
  <si>
    <t>Mgr,Sports Facilities/Y7004/SE/Grade 14</t>
  </si>
  <si>
    <t>Manages and oversees the administration of all NCAA Division 1 Womens and Olympic sports programs for the University of New Mexico Athletics Department.  Directs and coordinates all student-athlete compliance activities, including NCAA and Mountain West Conference compliance and Federal Title IX compliance, and represents the University as the designated Senior Woman Administrator in Conference and NCAA matters.   Provides professional leadership, as well as day-to-day administrative and functional management of program activities and staff.  Sets strategic direction and develops and implements related policies and procedures;  establishes funding, and provides operational planning, budgeting, and assessment.</t>
  </si>
  <si>
    <t>Athl Afrs &amp; Spts Progs Dir/Y7007/SC/Grade 16</t>
  </si>
  <si>
    <t>Manages and coordinates the integrated operational and programmatic activities of the UNM intercollegiate Division I Major Sports program, which consist of Football, Men's Basketball and Women's Basketball. Provides professional leadership, consultation, and expertise to coaches and related personnel engaged in program activities and initiatives. Develops and implements related operating policies and procedures, and provides strategic planning, budgeting, and operational assessment for the program. The Major Sports program is a key revenue source and is of strategic value and importance to the University at local, regional, and national levels.</t>
  </si>
  <si>
    <t>Team Opns Dir/Major Sports/Y7019/SC/Grade 14</t>
  </si>
  <si>
    <t>Y7020</t>
  </si>
  <si>
    <t>Athletic Coach 4</t>
  </si>
  <si>
    <t>2074 - ATHLETICS P4</t>
  </si>
  <si>
    <t>Directs and oversees all coaching duties for a UNM athletic program operating under NCAA Division I operating bylaws and regulations. Directs and coordinates all aspects of recruitment and training for athletic competition, and oversees the planning and fiscal management of program activities.</t>
  </si>
  <si>
    <t>Athletic Coach 4/Y7020/SC/Grade 95</t>
  </si>
  <si>
    <t xml:space="preserve">Manages and oversees the administration of the University's strategic fundraising efforts for the Intercollegiate Athletic Department. Serves as a member of the department's leadership team and the designated liaison with the Lobo Club Board of Directors and UNM Foundation. Advances the University's fundraising efforts to support athletic program excellence by directing, coordinating, and leading all marketing, budgetary, engagement, and stewardship efforts in accordance with University, local, state, and federal guidelines. </t>
  </si>
  <si>
    <t>Assoc Dir,Athletic Development/Y7021/SC/Grade 16</t>
  </si>
  <si>
    <t xml:space="preserve">Leads and manages the logistics of an intercollegiate Division I Major Sports program, as assigned by the Head Coach. Oversees the day-to-day responsibilities of the Head Coach, including direct supervision over assigned areas and personnel. Represents the Head Coach to various areas of the Athletics Department, University, and external constituencies. Directs and leads a range of activities on behalf of the Head Coach, which may include donor relations, videography, game day operations and/or strategy, athlete academic success initiatives, scheduling, and community service programs. </t>
  </si>
  <si>
    <t>Special Asst to the Head Coach/Y7022/SC/Grade 15</t>
  </si>
  <si>
    <t xml:space="preserve">Manages and oversees all facility and special event operations for the University's Intercollegiate Athletic Department. Serves as a member of the department’s leadership team and represents the department to internal and external partners. Oversees and directs the day-to-day maintenance of University athletic fields and facilities and coordinates capital improvement projects. Leads and directs game day management operations, ensuring continuity and quality of services at all home sporting events. Serves as the designated sports administrator for assigned athletic programs, to include daily supervision and coordination for assigned coaching staff. </t>
  </si>
  <si>
    <t>Assoc Dir,Athletic Events Mgmt/Y7023/SC/Grade 16</t>
  </si>
  <si>
    <t>Y8001</t>
  </si>
  <si>
    <t>Dir,Intercollegiate Athletics</t>
  </si>
  <si>
    <t xml:space="preserve">Plans, administers, and directs all NCAA Division I intercollegiate athletic programs for men and women. Ensures that all athletics programs are in compliance with National Collegiate Athletics Association (NCAA) and Mountain West Conference (MWC) rules, regulations, and policies, and ensures that all programs and initiatives are integrated and effective in supporting the overall mission, goals, and objectives of the institution. Directly participates in institutional planning and decision making as a member of the University's Executive Cabinet. </t>
  </si>
  <si>
    <t>Dir,Intercollegiate Athletics/Y8001/SC/Grade 99</t>
  </si>
  <si>
    <t>51-4041 - Machinists</t>
  </si>
  <si>
    <t>Under general supervision, sets up and operates standard milling machines, lathes, electric welding machines, sheet metal equipment, woodworking equipment, and other machine tools as directed in the support of research and development activities.  Assists in the design and fabrication of fixtures, tooling, and experimental parts to meet special scientific needs.</t>
  </si>
  <si>
    <t>51-4041</t>
  </si>
  <si>
    <t>48.0501</t>
  </si>
  <si>
    <t>Machinist/Z0001/SN/Grade 10</t>
  </si>
  <si>
    <t>Under indirect supervision, coordinates the creation and maintains quality control of cartographic and other illustrations for various technical reports.  Performs spatial analyses of archeological data and creates spatial analytical graphics for analysts using geographic information systems and other digital methods.</t>
  </si>
  <si>
    <t>Cartographer/Z0005/SN/Grade 10</t>
  </si>
  <si>
    <t>Under direct supervision, sets up lab experiments and/or participates in the fabrication and installation of equipment for specified classes or laboratory research projects within a physical or life sciences discipline.  Duties may include fabrication of research/testing components, preparing specimens, media, and equipment, making chemical solutions, and cleaning up after labs, as appropriate to the specific position.  May assist students in lab activities, and may perform miscellaneous administrative duties.</t>
  </si>
  <si>
    <t>Lab Tech/Z0010/SN/Grade 07</t>
  </si>
  <si>
    <t>3021 - RESEARCH/SCIENCE/ENG TECHS 1</t>
  </si>
  <si>
    <t>Under direct supervision, provides routine assistance in the performance of laboratory tests and/or research.  Cleans, breaks down, and stores laboratory facilities, equipment, and supplies as appropriate, and may keep routine records and reports on laboratory results according to established procedures.</t>
  </si>
  <si>
    <t>Lab Aide/Z0011/SN/Grade 05</t>
  </si>
  <si>
    <t>Under general supervision, operates and maintains an emergency communication/dispatch capability in support of a public events emergency medical response operation.  Typically works on an on-call basis, as determined by the specific needs of the event being supported.</t>
  </si>
  <si>
    <t>Emergency Med Dispatcher/Z0012/SN/Grade 05</t>
  </si>
  <si>
    <t>Operates and maintains the campus energy management and control systems. Provides monitoring, diagnostic trouble-shooting, repair and maintenance of all controls assigned to the Division. Participates in the development and implementation of Energy Services projects.</t>
  </si>
  <si>
    <t>Energy Services Tech/Z0015/SN/Grade 12</t>
  </si>
  <si>
    <t>Under indirect supervision, provides high-level, strategic professional consulting services in the establishment, enhancement, and/or modification of integrated core operations and processes within a specialized area of high-demand technical expertise, such as engineering or computer sciences.  Works on an on-call or professional services basis in support of a specified project.</t>
  </si>
  <si>
    <t>Professional Consult/Technical/Z0099/SE/Grade 17</t>
  </si>
  <si>
    <t>Operates a variety of semiconductor processing, testing, and assembly equipment to assist engineering staff in development, fabrication, and/or modification of electronic circuitry chips, devices, and machinery in a research laboratory and cleanroom environment, using knowledge of microelectronic processing equipment, procedures, and specifications.</t>
  </si>
  <si>
    <t>Microelectronics Tech/Z1005/SN/Grade 09</t>
  </si>
  <si>
    <t>Under the direct supervision of more senior technicians, installs, maintains, calibrates, troubleshoots, and repairs the instrumentation and controls used in the production, operation, maintenance, and administration of the University's utility equipment, including gas turbine generators, dual fuel high-pressure boilers, electric and steam chillers, and their associated support and automation systems.  Assists in monitoring and maintaining the University's Energy Management and Control System, and works with or assists other utility technicians in ensuring reliable, continuous production of utility services campus-wide.</t>
  </si>
  <si>
    <t>Instrmt &amp; Controls Tech 1/Z1007/SN/Grade 09</t>
  </si>
  <si>
    <t>Under direct supervision and guidance from designated qualified and certified technicians, assists as assigned in the operation and maintenance of the University's potable water system, ensuring compliance with relevant Environmental Protection Agency other regulations applicable to a large-scale drinking water system. Performs water sampling, testing, analysis, and chemical treatment of a comprehensive range of water treatment systems.</t>
  </si>
  <si>
    <t>Water Systems Tech,Pre-Cert/Z1015/SN/Grade 08</t>
  </si>
  <si>
    <t>This position produces complex R&amp;D prototype machined parts and components by programming, setting up, and operating computer numerical control, vertical mills, lathes, and traditional conventional machines. Maintains quality and safety standards and maintains supplies and equipment. Supervises employees, student employees, and graduate and undergraduate students as they complete class projects. Transfers information from verbal requests, rough sketches, or data from part drawings to complete prototypes of a high degree of complexity and high quality. Conducts formal practicum and/or classroom curriculum to students in direct support of academic programs.</t>
  </si>
  <si>
    <t>Sr Machinist/Z2001/SN/Grade 12</t>
  </si>
  <si>
    <t>Instrmt &amp; Controls Tech 2/Z2007/SN/Grade 10</t>
  </si>
  <si>
    <t>Operates and maintains the University's potable water system, ensuring compliance with relevant Environmental Protection Agency and other regulations applicable to a large-scale drinking water system.  Performs water sampling, testing, analysis, and chemical treatment of a comprehensive range of water treatment systems.  May provide guidance and instruction to lower level Water Techs on specific projects, as appropriate.</t>
  </si>
  <si>
    <t>At Least 2 Years Of Experience Directly Related To The Duties And Responsibilities Specified. Certification/Licensure: New Mexico Environment Division (Nmed) Water Systems Operator Level Ii Certificate And Backflow Certificate.</t>
  </si>
  <si>
    <t>Water Systems Tech/Z2015/SN/Grade 10</t>
  </si>
  <si>
    <t>Lays out, builds, tests, troubleshoots, repairs, designs, and modifies developmental and production electronic components, parts, equipment, and systems such as computer equipment, electron tubes, test equipment, machine tool numerical controls, and specialized systems and/or equipment.  Applies principles and theories of electronics and electrical circuitry, engineering mathematics, electronic and electrical testing, and physics.  May coordinate the functions of an engineering laboratory; assists students, engineers, and/or faculty in design and preparation of lab experiments.</t>
  </si>
  <si>
    <t>Sr Electronics Tech/Z4004/SN/Grade 10</t>
  </si>
  <si>
    <t>Independently installs, maintains, calibrates, troubleshoots, and repairs the various instrumentation and controls used in the production, maintenance, and administration of the University's utility services and related plant, systems, and equipment.  Monitors and maintains the University's Energy Management and Control System (EMCS).  Collaborates with other technicians within the facility to ensure the continuity and reliability of utility services campus-wide.  Coordinates and supervises lower level Instrumentation and Control Technicians in the absence of the supervisor or as otherwise assigned.</t>
  </si>
  <si>
    <t>Master Instrmt &amp; Cntrls Tech/Z4007/SN/Grade 11</t>
  </si>
  <si>
    <t>51-8031 - Water and Wastewater Treatment Plant and System Operators</t>
  </si>
  <si>
    <t>Coordinates the operations, maintenance, and quality management of the University's potable water system, ensuring compliance with relevant Environmental Protection Agency and other regulations applicable to a large-scale drinking water system. Independently performs and/or oversees water sampling, testing, analysis, and chemical treatment of a comprehensive range of industrial water treatment systems. Provides task supervision, mentorship, and instruction to lower level Water Techs on specific projects, as appropriate.</t>
  </si>
  <si>
    <t>At Least 4 Years Of Experience Directly Related To The Duties And Responsibilities Specified. Certification/Licensure: New Mexico Environment Division (Nmed) Water Systems Operator Level Iii Certificate And Backflow Certificate.</t>
  </si>
  <si>
    <t>51-8031</t>
  </si>
  <si>
    <t>15.0506</t>
  </si>
  <si>
    <t>Master Water Systems Tech/Z4015/SN/Grade 11</t>
  </si>
  <si>
    <t>A7079</t>
  </si>
  <si>
    <t>Manages and oversees the operations of assigned department activities related to the institution's real property assets, to include asset management, portfolio management, property management, development and construction, disposition, and leasing, ensuring compliance with established institutional plans, policies, and directives. Analyzes, develops, and implements financing and marketing plans, policies, and procedures. Assists as appropriate in the overall management of the department, to include day-to-day operations, fiscal management and administration, and human resources management.</t>
  </si>
  <si>
    <t>11-9033 - Education Administrators, Postsecondary</t>
  </si>
  <si>
    <t>11-9033</t>
  </si>
  <si>
    <t>A8104</t>
  </si>
  <si>
    <t>A9011</t>
  </si>
  <si>
    <t>Reviews, approves, and coordinates or oversees the processing of routine purchasing of products, equipment and/or services for a large operating component or service center in accordance with established University policies and procedures. Prepares or oversees the preparation of procurement documentation, and interacts with vendors and departments in the resolution of day-to-day problems and issues.</t>
  </si>
  <si>
    <t>D8008</t>
  </si>
  <si>
    <t xml:space="preserve">Oversees the strategic direction of multiple core functions within the University's centralized Human Resources (HR). The Division of HR provides institutional and branch campus services primarily for staff employees, and some services for faculty and students. Provides strategic and operational leadership to the institution in human resources planning, policy and systems development of assigned organizational functions. Ensures that HR programs and initiatives are integrated and effective in supporting the overall mission, goals and objectives of the Division for HR and the institution. Represents the Division for HR to senior administration, external organizations, government agencies and other key internal and external constituents, as assigned. May serve on multiple University compliance, planning, and policy-making committees. Represents and/or acts on behalf of the Vice President for Human Resources, as needed and when appropriate. </t>
  </si>
  <si>
    <t>D8017</t>
  </si>
  <si>
    <t>M0014</t>
  </si>
  <si>
    <t>44.0401</t>
  </si>
  <si>
    <t>N8012</t>
  </si>
  <si>
    <t>0236</t>
  </si>
  <si>
    <t>#Non Credit Teacher</t>
  </si>
  <si>
    <t>FA</t>
  </si>
  <si>
    <t>255 - NON CREDIT TEACHERS</t>
  </si>
  <si>
    <t>20 - Faculty</t>
  </si>
  <si>
    <t>25-1000 - Postsecondary Teachers</t>
  </si>
  <si>
    <t>#Non Credit Teacher/0236/FA/Grade 99</t>
  </si>
  <si>
    <t>Supv,Health Info Management</t>
  </si>
  <si>
    <t>Supv,Health Info Management/A6099/SE/Grade 14</t>
  </si>
  <si>
    <t>Exec Vice President,Fin&amp;Admin</t>
  </si>
  <si>
    <t>Exec Vice President,Fin&amp;Admin/A9099/SC/Grade 99</t>
  </si>
  <si>
    <t>Dir,HR Services</t>
  </si>
  <si>
    <t>Directs and manages the strategic marketing and communications functions of The University of New Mexico Health System and Health Sciences (UNMHS&amp;HS), including branding, reputation enhancement, marketing and communications strategic planning, social media strategies, media/public relations and critical events strategies. Integrates the Health Sciences and Health System’s marketing programs, communications, media/public relations, websites, and related initiatives and teams into a cohesive effort that conveys a consistent message in support of the wide-ranging missions, strategic goals, and objectives. Serves as the UNM Health Systems and Health Sciences senior strategic advisor and customer service leader with respect to communications, media and public relations, and marketing initiatives. Reporting directly to the EVP for Health Sciences and CEO of the UNM Health System (EVP&amp;CEO), with a dotted-line report to the UNM Chief Marketing and Communication Officer, serves as a member of the Health System and Health Sciences core leadership team and works closely with the Deans, Vice Presidents, Chairs, Staff Leaders, and CEOs of the Health System and Health Sciences.</t>
  </si>
  <si>
    <t xml:space="preserve">At least 10 years of experience directly related to the duties and responsbilities specified. </t>
  </si>
  <si>
    <t>Dir,HR Services/D8017/SC/Grade 17</t>
  </si>
  <si>
    <t>Transfer Pathways Officer</t>
  </si>
  <si>
    <t>21-1012 - Educational, Guidance, and Career Counselors and Advisors</t>
  </si>
  <si>
    <t>Transfer Pathways Officer/G0060/SE/Grade 14</t>
  </si>
  <si>
    <t>Supv,Technical Services/OMI/L6011/SE/Grade 13</t>
  </si>
  <si>
    <t>Mgr,UNM Hlth &amp; Hlth Sci Comms</t>
  </si>
  <si>
    <t>Under the direction of the UNM Health and Health Sciences Marketing and Communications (UNMHHS) Senior Director, manages the UNMHHS' communications efforts with respect to media relations, public information, public affairs, and publications. Develops communication strategies consistent with UNMHHS' goals, objectives, and priorities, in consultation with leadership and other appropriate individuals and groups. Implements strategies at the UNMHHS-level and coordinates with various units on campus so that the strategies are reflected in the communication programs and initiatives of operational units throughout UNMHHS.</t>
  </si>
  <si>
    <t>Mgr,UNM Hlth &amp; Hlth Sci Comms/N7059/SE/Grade 15</t>
  </si>
  <si>
    <t>Dir,Capital &amp; Space Strategies</t>
  </si>
  <si>
    <t>Directs all aspects of Capital &amp; Space Strategies initiatives to include overseeing the University’s annual capital improvement priorities. Provides strategic planning and guidance in the development, coordination, and implementation of capital renewal and modernization projects. Oversees and advises on university policies regarding space utilization and management across the University. Leads campus-wide capital renewal and deferred maintenance projects.</t>
  </si>
  <si>
    <t>Dir,Capital &amp; Space Strategies/P6007/SE/Grade 15</t>
  </si>
  <si>
    <t xml:space="preserve">Performs common PM service to complex malfunction diagnoses and repair on a large variety of Units from Automobiles to heavy equipment.  </t>
  </si>
  <si>
    <t>At least 3 years of experience directly related to the duties and responsibilities specified. Certification/Licensure – Have a minimum of [5] five certifications issued by the Institute of Automotive Service Excellence (ASE; Certified in areas required by City, State, and/or Federal Agencies (i.e., Freon Recovery/Emission Inspection).</t>
  </si>
  <si>
    <t>Supv,Lock Shop</t>
  </si>
  <si>
    <t>Supervises the day-to-day operations of the Facilities Management Lock Shop unit, overseeing the development, implementation, administration, and maintenance of cohesive and adaptable mechanical and electronic access control strategies and systems campus-wide. Oversees and coordinates the provision of daily routine and emergency access control services, and supervises a varied team of Locksmith Techs with campus-wide responsibilities.</t>
  </si>
  <si>
    <t>Supv,Lock Shop/Q6015/SN/Grade 12</t>
  </si>
  <si>
    <t>Assoc Dir,Utility Services</t>
  </si>
  <si>
    <t>Assoc Dir,Utility Services/Q7003/SE/Grade 16</t>
  </si>
  <si>
    <t>Q8001</t>
  </si>
  <si>
    <t>Dir,Utility Services</t>
  </si>
  <si>
    <t>Directs all utility-related needs of the University's Main and Health Sciences Center campuses including the operation, maintenance, construction, and engineering of all utility enterprises and associated distribution infrastructure. Assists in the planning and management of the institution's capital renewal and replacement budgets. Coordinates and collaborates with various internal and external stakeholders for the planning and construction of all new capital improvement projects.</t>
  </si>
  <si>
    <t>Dir,Utility Services/Q8001/SC/Grade 17</t>
  </si>
  <si>
    <t>Licensed Irrigation Tech</t>
  </si>
  <si>
    <t>37-3011 - Landscaping and Groundskeeping Workers</t>
  </si>
  <si>
    <t>Maintains, repairs, and installs irrigation systems including replacing valves, controllers, transmitters, switches, and contacts under the direct oversight of a licensed journeyman plumber (or journeyman pipe fitter or sprinkler license for applicable activities).</t>
  </si>
  <si>
    <t>At least 2 years of experience directly related to the duties and responsibilities specified. Certifications/Licensure: State of New Mexico Irrigation license (CID-JS).</t>
  </si>
  <si>
    <t>37-3011</t>
  </si>
  <si>
    <t>Licensed Irrigation Tech/W2003/SW/Grade 07</t>
  </si>
  <si>
    <t>W3003</t>
  </si>
  <si>
    <t>Master Irrigation Tech</t>
  </si>
  <si>
    <t>At least 4 years of experience directly related to the duties and responsibilities specified. Certifications/Licensure: State of New Mexico Irrigation License (CID-JS)</t>
  </si>
  <si>
    <t>OMI Operations Director</t>
  </si>
  <si>
    <t>OMI Operations Director/X7008/SE/Grade 16</t>
  </si>
  <si>
    <t>Y0023</t>
  </si>
  <si>
    <t>Researches and reviews statistics, film, and other information available on individual athletes and/or whole teams to provide insights to coaches. Supports development of team strategies and game plans. Assists with team operational duties as needed.</t>
  </si>
  <si>
    <t>A0072</t>
  </si>
  <si>
    <t>Special Asst to the Dean/SOM</t>
  </si>
  <si>
    <t>43-6014 - Secretaries and Administrative Assistants, Except Legal, Medical and Executive</t>
  </si>
  <si>
    <t>As a single incumbent position reporting to the Dean of the School of Medicine (SOM), coordinates and advances the work of the Dean and SOM leadership.  Serves as a trusted advisor, key communicator, and strategic partner for the Dean of UNM’s largest and most complex school, and collaborates with key stakeholders, department administrators, and leadership in developing strategies, systems, and special projects to improve the quality, efficiency, and responsiveness of a broad range of services and operations. Advises the Dean in all aspects related to clinical, educational, scholarly activities, and community outreach.</t>
  </si>
  <si>
    <t>43-6014</t>
  </si>
  <si>
    <t>Special Asst to the Dean/SOM/A0072/SE/Grade 16</t>
  </si>
  <si>
    <t>L1022</t>
  </si>
  <si>
    <t>Data Scientist 1</t>
  </si>
  <si>
    <t>Data Scientist 1/L1022/SE/Grade 14</t>
  </si>
  <si>
    <t>L2022</t>
  </si>
  <si>
    <t>Data Scientist 2</t>
  </si>
  <si>
    <t>Data Scientist 2/L2022/SE/Grade 15</t>
  </si>
  <si>
    <t>L3022</t>
  </si>
  <si>
    <t>Data Scientist 3</t>
  </si>
  <si>
    <t>Provides advanced interdisciplinary data analytics skills at the interface of informatics/computation and modeling/statistics, situated in one or more academic or business disciplines. Participates in the establishment of overall study parameters, defines investigational topics, and establishes research concepts, methods, and procedures. Exercises a high degree of creativity, foresight, and mature judgment in planning, organizing, and guiding extensive scientific research programs and activities.</t>
  </si>
  <si>
    <t>Data Scientist 3/L3022/SE/Grade 16</t>
  </si>
  <si>
    <t>M0022</t>
  </si>
  <si>
    <t>Popejoy Mktg/Prgming Splst</t>
  </si>
  <si>
    <t>Provides professional and administrative support for the University's public entertainment events at Popejoy Hall through marketing, promotion, scheduling, and planning activities. Supports the administrative and business needs of internal and external customers.</t>
  </si>
  <si>
    <t>Popejoy Mktg/Prgming Splst/M0022/SE/Grade 11</t>
  </si>
  <si>
    <t>N7065</t>
  </si>
  <si>
    <t>Sr Dir,Mkt &amp; Com/Hlth Sys/HSC</t>
  </si>
  <si>
    <t>Directs and manages the strategic marketing and communications functions of The University of New Mexico Health System and Health Sciences (UNMHS&amp;HS), including branding, reputation enhancement, marketing and communications strategic planning, social media strategies, media/public relations and critical events strategies. Integrates the Health Sciences and Health System?s marketing programs, communications, media/public relations, websites, and related initiatives and teams into a cohesive effort that conveys a consistent message in support of the wide-ranging missions, strategic goals, and objectives. Serves as the UNM Health Systems and Health Sciences senior strategic advisor and customer service leader with respect to communications, media and public relations, and marketing initiatives. Reporting directly to the EVP for Health Sciences and CEO of the UNM Health System (EVP&amp;CEO), serves as a member of the Health System and Health Sciences core leadership team and works closely with the Deans, Vice Presidents, Chairs, Staff Leaders, and CEOs of the Health System and Health Sciences.</t>
  </si>
  <si>
    <t>At least 10 years of experience directly related to the duties and responsibilities specified.</t>
  </si>
  <si>
    <t>Sr Dir,Mkt &amp; Com/Hlth Sys/HSC/N7065/SC/Grade 17</t>
  </si>
  <si>
    <t>SELECT</t>
  </si>
  <si>
    <t>Master Irrigation Tech/W3003/SW/Grade 08</t>
  </si>
  <si>
    <t>Notes/Comments</t>
  </si>
  <si>
    <t>At Least 5 Years Of Experience Directly Related To The Duties And Responsibilities Specified. Certification/Licensure: NAMSS Certification As A Certified Professional Medical Services Manager (CPMSM) Or Certified Provider Credentials Specialist (CPCS) Or Actively Pursuing Certification.</t>
  </si>
  <si>
    <t>A7129</t>
  </si>
  <si>
    <t>Mgr,Children's Campus/Branch</t>
  </si>
  <si>
    <t>Directs and oversees all aspects of the operation of Children's Campus Early Childhood Center at a branch campus location, to include revenue generation, management of staff, development and implementation of policies and procedures, program development and implementation, management of budgets, and day-to-day administration. Ensures that all State licensing regulations and nationally recognized accreditation standards are maintained.</t>
  </si>
  <si>
    <t>Mgr,Children's Campus/Branch/A7129/SE/Grade 14</t>
  </si>
  <si>
    <t>Directs, leads and oversees the integrated operations of a large, multi-faceted component of the University’s Institutional Support Services (ISS). Ensures activities of all component organizations align to fulfill the institution’s requirements, goals, and objectives. Provides strategic direction and guidance to departmental leaders to ensure overall organizational success. Represents the various organizations to senior administration, external organizations, government agencies, and other key internal and external constituents.</t>
  </si>
  <si>
    <t>G8036</t>
  </si>
  <si>
    <t>AVP for Academic Resources Mgt</t>
  </si>
  <si>
    <t xml:space="preserve">Provides leadership and administration of financial, business, and facilities operations related to Academic Affairs, including the academic schools/colleges and academic support divisions, to support the advancement of academic excellence and achievement of strategic plans. Reports to the Provost/Executive Vice President for Academic Affairs and is actively involved as a key member of the Provost’s Leadership Team to advance strategic and systematic academic resource planning and allocation of financial and physical resources for the academic enterprise. Collaborates with the academic school/college deans, the college financial leads, and other university partners to support them in the oversight of administrative and financial matters related to Academic Affairs. </t>
  </si>
  <si>
    <t>AVP for Academic Resources Mgt/G8036/SC/Grade 18</t>
  </si>
  <si>
    <t>VP,Student Affairs Admin</t>
  </si>
  <si>
    <t>VP,Student Affairs Admin/G9001/SC/Grade 99</t>
  </si>
  <si>
    <t>Supv,Energy Services</t>
  </si>
  <si>
    <t>Oversees and coordinates the operational delivery of maintenance, construction, and commissioning services for energy management and control systems, building HVAC, lighting digital controls, and alarm systems throughout the main campus and branch campuses. Supervises the daily activities of a specialized technical workforce.</t>
  </si>
  <si>
    <t>N1020</t>
  </si>
  <si>
    <t>Content Specialist</t>
  </si>
  <si>
    <t>Contributes to the operational planning, establishment, and execution of ongoing new digital media content pertaining to social media for the unit. Produces strategic content for various social media sites and platforms for targeted audiences. Assists the unit in developing the content framework and the communication of this framework. Oversees and provides leadership to student workers contributing to content production.</t>
  </si>
  <si>
    <t>At least 4 years of experience directly related to the duties and responsibilities specified.</t>
  </si>
  <si>
    <t>Content Specialist/N1020/SN/Grade 12</t>
  </si>
  <si>
    <t>G4086</t>
  </si>
  <si>
    <t>Academic Advisement Coord</t>
  </si>
  <si>
    <t>In support of the University's enrollment, retention and graduation goals, creates, implements, and evaluates specialized programming for defined cohort(s) of students. Functions as subject-matter expert and provides guidance and direction to advisement personnel regarding best practices within a school/college's academic advisement unit. Promotes the school/college's academic programs and offerings through the development of program materials and representation on various campus committees. May deputize for the advisement unit's manager and may conduct direct advisement sessions with students, as appropriate. Use of this classification must be reviewed and approved by the Director of the Office of Advising Strategies and Human Resources.</t>
  </si>
  <si>
    <t>Academic Advisement Coord/G4086/SE/Grade 13</t>
  </si>
  <si>
    <t>G4087</t>
  </si>
  <si>
    <t>Student Success Coord</t>
  </si>
  <si>
    <t>2103 - ACADEMICS PE</t>
  </si>
  <si>
    <t>Active - RP</t>
  </si>
  <si>
    <t>90005</t>
  </si>
  <si>
    <t>Total Education Score (highest degree only)</t>
  </si>
  <si>
    <t>Experience based on relevancy and hours</t>
  </si>
  <si>
    <t>P6015</t>
  </si>
  <si>
    <t>Supv,Energy Services/P6015/SE/Grade 13</t>
  </si>
  <si>
    <t>At least 9 years of experience directly related to the duties and responsibilities specified.</t>
  </si>
  <si>
    <t xml:space="preserve">Participates in developing the overall marketing strategy for Tamarind programs. Plans, implements, and maintains various marketing and promotional programs and initiatives designed to increase the visibility of and engagement with the University's Tamarind Institute. Develops and produces the Institute's marketing and promotional materials and web content, and coordinates and participates in marketing and community relations activities for the Institute. </t>
  </si>
  <si>
    <t>A7141</t>
  </si>
  <si>
    <t>Assoc Dir,UNM Online</t>
  </si>
  <si>
    <t>Provides leadership, direction, and administrative management to UNM Online. Manages day-to-day activities of the unit, including supervision of staff and operations. Supports UNM Online programs, enrollment, and other strategic goals by participating in or leading actions. Deputizes for the UNM Online Director, as appropriate.</t>
  </si>
  <si>
    <t>At least 6 years of experience directly related to the duties and responsibilities specified.</t>
  </si>
  <si>
    <t>Assoc Dir,UNM Online/A7141/SE/Grade 16</t>
  </si>
  <si>
    <t>Under general supervision, analyzes and responds to internal and external requests for OMI records, ensuring adherence to legal and confidentiality requirements.  Constructs and maintains comprehensive case files, and ensures the accurate filing, retrieval, and updating of records.  Provides input into the improvement of record management and retention procedures.</t>
  </si>
  <si>
    <t>ID Card Services,Mgr</t>
  </si>
  <si>
    <t>Oversees day-to-day operations of the University's LoboCard Office, to include coordination of products and services, card production, and systems management. Develops, implements, and oversees the operating policies and procedures for the unit. Plans and implements automated ID and security systems technology and applications. Represents and promotes ID card services to internal and external constituencies.</t>
  </si>
  <si>
    <t>ID Card Services,Mgr/A7004/SE/Grade 12</t>
  </si>
  <si>
    <t xml:space="preserve">Under general direction, provides direction, management and leadership in the administration of all aspects of insurance and claims for the University. Oversees the planning and development of information systems and data in support of insurance claims and policy management. Plans and implements directions, strategies and procedures for meeting department goals, and serves as principal point of contact and liaison with internal and external constituencies on all insurance and claims functions. </t>
  </si>
  <si>
    <t>In support of the University's enrollment, retention and graduation goals, creates and coordinates the day-to-day activities of students with unique needs to navigate and succeed in higher education. Develops and implements programs and initiatives to enrich the academic experience and support the specific needs of students within the defined population of interest, as well as the identification of resources and/or funding to support program activities.  Use of this classification must be reviewed and approved by the Director of the Office of Advising Strategies and Human Resources.</t>
  </si>
  <si>
    <t>Artist Model</t>
  </si>
  <si>
    <t xml:space="preserve">Under direct supervision within the classroom or studio environment, assumes and holds various poses or facial expressions for an extended period of time as directed by the instructor.  Modeling is primarily nude for a specific length of time with periodic breaks, as directed by the class instructor. All body types and ages are encouraged (minimum age 18).  Typically works on an intermittent, on-call basis. </t>
  </si>
  <si>
    <t>No previous experience required.</t>
  </si>
  <si>
    <t>Artist Model/M0014/SN/Grade 09</t>
  </si>
  <si>
    <t>N0047</t>
  </si>
  <si>
    <t>Marketing Splst,Tamarind</t>
  </si>
  <si>
    <t>Marketing Splst,Tamarind/N0047/SE/Grade 12</t>
  </si>
  <si>
    <t xml:space="preserve">  At Least 9 Years Of Experience Directly Related To The Duties And Responsibilities Specified.</t>
  </si>
  <si>
    <t>At Least 2 Year Of Experience Directly Related To The Duties And Responsibilities Specified.</t>
  </si>
  <si>
    <t xml:space="preserve"> At Least 8 Years Of Experience Directly Related To The Duties And Responsibilities Specified. Certification/Licensure: Current New Mexico Journeyman In One Of The Following Disciplines: Journeyman Refrigeration (Jr), Journeyman Gasfitter (Jg), Journeyman Plumber And Natural Gasfitter (Jpg), Journeyman Boiler Operator (Bo1), Journeyman Boiler Operator (Bo2) Or A Journeyman Electrician (Je98), Journeyman Plumbing (Jp), Journeyman Gas (Jg), Es-3j Sound And Intercommunication And Electrical Alarm Systems, Ee-98j Electrical ((Includes All Esj Specialties), Ee-98) Electrical (Includes All Esj Specialties), El-1j Electrical Distribution Systems, Including Transmission Lines, Es-3 Sound And Intercommunication And Electrical Alarm Systems, Ee-98 Electrical (Includes Er-1 And Es Classifications) &amp; El-1 Electrical Distribution Systems, Including Transmission Lines. </t>
  </si>
  <si>
    <t>Independently, or under general supervision, installs, maintains, calibrates, troubleshoots, and repairs the instrumentation and controls used in the production, operation, maintenance, and administration of the University's utility equipment, including gas turbine generators, dual fuel high-pressure boilers, electric and steam chillers, and their associated support and automation systems.  Analyzes malfunctions of instruments and control systems and determines necessary steps to repair equipment.  Monitors and maintains the University's Energy Management and Control System, and works with other utility technicians to ensure reliable, continuous production of utility services campus-wide..</t>
  </si>
  <si>
    <t>At least 4 years of experience directly related to the duties and responsibilities specified. Certification/Licensure: State of New Mexico CID Electrical Specialty (ES3J) Journeyman's License.</t>
  </si>
  <si>
    <t>At least 5 years of experience directly related to the duties and responsibilities specified or directly related Technical Training received from an accredited source may be substituted for up To 2 years of experience.
Certification/Licensure: Current NM CID ES3J License.</t>
  </si>
  <si>
    <t>Under general supervision, plans, oversees, and coordinates the support of all local programming and contract productions for the University's television station, including creative talent and program production staff supervision; directing studio television programs; and production contract administration and negotiations.</t>
  </si>
  <si>
    <t>Assoc Dir,Risk/Ins &amp; Claims</t>
  </si>
  <si>
    <t>Assoc Dir,Risk/Ins &amp; Claims/A7005/SC/Grade 16</t>
  </si>
  <si>
    <t>F6012</t>
  </si>
  <si>
    <t>Interior Designer</t>
  </si>
  <si>
    <t>27-1025 - Interior Design</t>
  </si>
  <si>
    <t xml:space="preserve">Manages design elements of interior and exterior spaces across the University. Works independently and in conjunction with architectural services to provide coherent, branded design elements for a broad range of institutional needs.  Facilitates, coordinates, and/or leads the execution of multiple, major and minor capital projects to ensure projects are completed within the prescribed scope, schedule, and budget. </t>
  </si>
  <si>
    <t xml:space="preserve">At least 3 years of experience directly related to the duties and responsibilities specified.  </t>
  </si>
  <si>
    <t>27-1025</t>
  </si>
  <si>
    <t>Interior Designer/F6012/SE/Grade 13</t>
  </si>
  <si>
    <t>At least 6 years of experience directly related to the duties and responsibilities specified. Certification/Licensure: State of NM licensure as a Licensed Professional Clinical Counselor (LPCC), or Licensed Independent Social Worker (LISW).</t>
  </si>
  <si>
    <t>0011</t>
  </si>
  <si>
    <t>President</t>
  </si>
  <si>
    <t>FE</t>
  </si>
  <si>
    <t>11-1011 - Chief Executives</t>
  </si>
  <si>
    <t>This is a faculty position - no job description found</t>
  </si>
  <si>
    <t>Unknown</t>
  </si>
  <si>
    <t>11-1011</t>
  </si>
  <si>
    <t>President/0011/FE/Grade 99</t>
  </si>
  <si>
    <t>Recycling Tech,Lead</t>
  </si>
  <si>
    <t>Unit Procurement Rep,Sr</t>
  </si>
  <si>
    <t>Editorial Specialist/Research</t>
  </si>
  <si>
    <t>Supv,TV Production Support</t>
  </si>
  <si>
    <t>Mgr,Vehicle Equip &amp; Fleet Svcs</t>
  </si>
  <si>
    <t>Mgr,HR Client Services</t>
  </si>
  <si>
    <t>Real Estate Officer</t>
  </si>
  <si>
    <t>Assoc Dir,Real Estate</t>
  </si>
  <si>
    <t>Asst VP,Human Resources</t>
  </si>
  <si>
    <t>Dir,Clinical Trials/Affiliates</t>
  </si>
  <si>
    <t>Dir,Clinical Trials/Affiliates/A8031/SC/Grade 18</t>
  </si>
  <si>
    <t>Asst VP,Human Resources/D8008/SC/Grade 18</t>
  </si>
  <si>
    <t>Real Estate Officer/A7087/SE/Grade 15</t>
  </si>
  <si>
    <t>Recycling Tech,Lead/O2004/SN/Grade 06</t>
  </si>
  <si>
    <t>Unit Procurement Rep,Sr/B4015/SN/Grade 10</t>
  </si>
  <si>
    <t>Under general supervision, provides professional guidance and editorial assistance to investigators in the development, publication, and promotion of research studies within a specified field of endeavor. Oversees the establishment, administration, and budgeting of research proposals and contracts, edits and reviews manuscripts, and searches out and interacts with publishers as appropriate. Provides advisement and training for researchers in the effective development and writing of proposals and manuscripts, and designs and implements initiatives and activities to promote research.</t>
  </si>
  <si>
    <t>Editorial Specialist/Research/N0025/SE/Grade 11</t>
  </si>
  <si>
    <t>Supv,TV Production Support/M6006/SE/Grade 11</t>
  </si>
  <si>
    <t>Manages the delivery of automotive/equipment maintenance and associated university fleet services of approximately 800 vehicles. Maintains a positive cash flow for all services. Manages technical and support staff personnel. Administers work in compliance with collective bargaining contracts.</t>
  </si>
  <si>
    <t>Mgr,Vehicle Equip &amp; Fleet Svcs/Q7002/SE/Grade 14</t>
  </si>
  <si>
    <t>Within the Division of Human Resources, provides consultative direction to assigned area of oversight within Client Services on best HR practices for various human resource functions; researches and resolves complex issues. Manages an assigned team of staff engaged in the resolution of HR problems and the application of best HR practices. Evaluates and establishes customer service standards, develops operating policies and procedures, and ensures that services are consistent with overall human resources objectives, policies and procedures, and best practices. Participates in strategic decision making as a member of Client Services management team.</t>
  </si>
  <si>
    <t>Mgr,HR Client Services/D7053/SE/Grade 15</t>
  </si>
  <si>
    <t>Assoc Dir,Real Estate/A7079/SE/Grade 16</t>
  </si>
  <si>
    <t>HR Analyst</t>
  </si>
  <si>
    <t>D7055</t>
  </si>
  <si>
    <t>Administers the day-to-day Human Resources activities of a large, self-contained, operationally complex academic and/or services department or equivalent organizational entity of the University (typically found at ERP Organization Level 5.) Serves as the component's principal HR liaison with the designated HR Agent for the area, and/or may serve as direct operational liaison on day-to-day transactions with the University's central Human Resources Division. Ensures that all institutional HR strategies, services, programs, and initiatives are implemented and communicated throughout the component in an efficient, accurate, and timely manner. In conjunction with the designated HR Agent or the central HR Division, provides operational advice and consultation to component faculty and/or staff on a comprehensive range of human resources issues. Serves as the organization's primary point of HR administration, and provides input into broad operational decision-making as a member of the component's management team.</t>
  </si>
  <si>
    <t>HR Administrator 1/D7055/SE/Grade 12</t>
  </si>
  <si>
    <t>D7056</t>
  </si>
  <si>
    <t>Plans and manages the integrated Human Resources activities of a typically sized, autonomously administered academic branch campus of the University (typically found at ERP Organization Level 3.) Serves as the enterprise's designated HR Agent and provides direct strategic and operational liaison with the University's central Human Resources Division. Ensures that all institutional HR strategies, programs, and initiatives are implemented and communicated throughout the various components of the enterprise in an efficient, accurate, and timely manner. Provides advice, consultation, and facilitation to component faculty and/or staff on a comprehensive range of HR operational issues. Serves as the enterprise's primary point of HR administration, and provides input into broad operational decision-making as a member of the enterprise's management team.</t>
  </si>
  <si>
    <t>HR Administrator 2/D7056/SE/Grade 13</t>
  </si>
  <si>
    <t>D7057</t>
  </si>
  <si>
    <t>Plans and manages the integrated Human Resources activities of a leading, multi-faceted, and unusually large and complex academic and/or core services enterprise of the University (typically found at ERP Organization Level 3.) Serves as the entity's designated HR Agent and provides strategic and operational liaison with the University's central Human Resources Division. Ensures that all institutional HR strategies, programs, and initiatives are implemented and communicated throughout the various components of the enterprise in an efficient, accurate, and timely manner. Provides advice, consultation, and facilitation to component faculty and/or staff on a comprehensive range of HR operational issues. Serves as the enterprise's primary point of HR administration, and provides input into broad operational decision-making as a member of the enterprise's management team.</t>
  </si>
  <si>
    <t>HR Administrator 3/D7057/SE/Grade 14</t>
  </si>
  <si>
    <t>A8047</t>
  </si>
  <si>
    <t>Dir,Opns/Student Affairs</t>
  </si>
  <si>
    <t>Single incumbent position that serves as a member of the Student Affairs executive team and is responsible for directing, developing and implementing effective organizational and leadership strategies for the respective units under the Student Affairs. Oversees general operations, strategic planning and implementation of assigned Student Affairs initiatives. Plans, develops, and recommends policies and standards of practice to ensure that division operations efficiently support the overall mission, goals, and strategic objectives.</t>
  </si>
  <si>
    <t>G8037</t>
  </si>
  <si>
    <t>Executive Dir,Student Affairs</t>
  </si>
  <si>
    <t xml:space="preserve">Directs and oversees the implementation and management of student-serving units within the Division of Student Affairs. Serves as a divisional leader and advisor to the Vice President for Student Affairs (VPSA) with a high focus on the advancement of the quality, intentionality, collaboration, and philosophical alignment of division units and all student-service units at large. Works with various departments and/or divisions on campus to create a student focus environment for current and future UNM students. Represents the Vice President for Student Affairs (VPSA), as appropriate. </t>
  </si>
  <si>
    <t>At Least 4 years of experience directly related to the duties and responsibilities specified.</t>
  </si>
  <si>
    <t>Executive Dir,Student Affairs/G8037/SC/Grade 17</t>
  </si>
  <si>
    <t>Student Success Coord/G4087/SE/Grade 13</t>
  </si>
  <si>
    <t>Data Validation</t>
  </si>
  <si>
    <t>Overlapping Dates</t>
  </si>
  <si>
    <t>NEW Formulae</t>
  </si>
  <si>
    <t>G8064</t>
  </si>
  <si>
    <t>AVP,Enrollment Management</t>
  </si>
  <si>
    <t>Provides leadership to and ensures coordination to units within Enrollment Management, including Admissions, Registrar, Financial Aid, Scholarships, and Enrollment Management Reporting. Assists the Vice President for Enrollment Management (VPEM) in policy planning and development on all departmental and student enrollment related matters. Directs the development and operations of the following areas: admissions, recruitment, welcome center, customer relationship management (CRM), and administration of new undergraduate scholarships. May deputize for the Vice President of Enrollment Management as needed.</t>
  </si>
  <si>
    <t>AVP,Enrollment Management/G8064/SC/Grade 18</t>
  </si>
  <si>
    <t>G9064</t>
  </si>
  <si>
    <t xml:space="preserve">Grade 99 </t>
  </si>
  <si>
    <t>At least 10 years of experience directly related to the duties and responsibilities specified</t>
  </si>
  <si>
    <t xml:space="preserve">VP,Enrollment Management/G9064/SC/Grade 99 </t>
  </si>
  <si>
    <t>Assoc Dir,Tickets &amp; Patron Exp</t>
  </si>
  <si>
    <t>Assoc Dir,Tickets &amp; Patron Exp/M7018/SE/Grade 14</t>
  </si>
  <si>
    <t>O5012</t>
  </si>
  <si>
    <t xml:space="preserve">Coordinates support services for general campus events and special activities. Performs and oversees clerical, and day-to-day public liaison functions associated with special activities. May work outside standard business hours. </t>
  </si>
  <si>
    <t>At east 3 years of experience directly related to the duties and responsibilities specified.</t>
  </si>
  <si>
    <t>Medical Lab Technologist/T0017/SN/Grade 10</t>
  </si>
  <si>
    <t>Athletics Analyst</t>
  </si>
  <si>
    <t>N7066</t>
  </si>
  <si>
    <t xml:space="preserve">Plans, implements, and coordinates marketing, fundraising, and targeted development programs and initiatives designed to support the donor base and increase engagement with the University's Harwood Museum of Art. Oversees and supports the Harwood’s marketing and promotional initiatives. Coordinates and/or leads the Harwood’s donor development and stewardship activities. </t>
  </si>
  <si>
    <t>As the chief Human Resources Officer for the University, provides strategic leadership and direction to all facets of human resources management as it pertains to non-faculty staff in all components of the University and its branches. Directs the management of the various component activities of the University's Human Resources Department, ensuring that all HR programs and initiatives are integrated and effective in supporting the overall mission, goals, and objectives of the institution. Directly participates in institutional planning and decision making as a member of the University's Executive Cabinet, and provides broad administrative leadership and coordination to the University Administration Division as designated by the Executive Vice President. To enhance institutional administrative functions and to strengthen the overall University and its impact, has key responsibility for achieving the UNM 2040 Opportunity Defined Strategic Planning Framework - One University goal and its objective of identifying gaps and prioritizing areas for streamlining, integrating, and improving administrative systems and processes, in order to provide coordinated, efficient, and high-quality services.</t>
  </si>
  <si>
    <t>G7065</t>
  </si>
  <si>
    <t>Associate Dean of Students</t>
  </si>
  <si>
    <t>Under general direction, organizes and coordinates assigned programs and services that facilitate a supportive institutional approach to develop the whole student across the UNM student population. Supports the strategic direction for the Dean of Student's Office programs. Makes recommendations on related policies, procedures, and system improvements. Works in collaboration with students, academic units, student affairs, and community partners. Assigned programs and services include a wide range of services designed to support myriad student needs within a diverse student population.</t>
  </si>
  <si>
    <t>At at least 3 years of experience directly related to the duties and responsibilities specified.</t>
  </si>
  <si>
    <t>Associate Dean of Students/G7065/SC/Grade 16</t>
  </si>
  <si>
    <t>G8065</t>
  </si>
  <si>
    <t>Organizes and coordinates assigned programs and services that facilitate a supportive institutional approach to develop the whole student across the UNM student population. Provides leadership and administration for all units within the Dean of Student's Office. Reports to the Vice President for Student Affairs and is actively involved as a key member of the Student Affairs executive team. Directs and oversees a wide variety of programs that serve a diverse student population comprised of all enrolled undergraduate students as well as graduate students on the Albuquerque central campus, while working closely with student services on branch campuses, Health Sciences Campus, and the School of Law, student rights and responsibilities, Stewards student resources and advocacy processes, student accommodations, and campus safety programs. Directs and coordinates personal services and programs related to the university's student development and academic success efforts. Sets the strategic direction for the Dean of Students' programming and makes recommendations on related policies. Works in close collaboration with Academic Affairs, main and branch campuses, and the community.</t>
  </si>
  <si>
    <t>At at least 5 years of experience directly related to the duties and responsibilities specified.</t>
  </si>
  <si>
    <t>Dean of Students/G8065/SC/Grade 18</t>
  </si>
  <si>
    <r>
      <t xml:space="preserve">Related Valid Certifications/Licenses
</t>
    </r>
    <r>
      <rPr>
        <b/>
        <sz val="14"/>
        <color theme="0"/>
        <rFont val="Arial"/>
        <family val="2"/>
      </rPr>
      <t>Certifications/Licenses are not calculated for education or experience</t>
    </r>
  </si>
  <si>
    <r>
      <t xml:space="preserve">Classification Title
</t>
    </r>
    <r>
      <rPr>
        <b/>
        <sz val="10"/>
        <color theme="0"/>
        <rFont val="Arial"/>
        <family val="2"/>
      </rPr>
      <t>(If title is missing, contact HR Compensation)</t>
    </r>
  </si>
  <si>
    <r>
      <t>Experience</t>
    </r>
    <r>
      <rPr>
        <b/>
        <sz val="14"/>
        <color theme="0"/>
        <rFont val="Arial"/>
        <family val="2"/>
      </rPr>
      <t xml:space="preserve">
</t>
    </r>
    <r>
      <rPr>
        <sz val="14"/>
        <color theme="0"/>
        <rFont val="Arial"/>
        <family val="2"/>
      </rPr>
      <t>Jobs may not overlap in years of service if they exceed more than 40 hours a week.
Max credit given is 40 hours per week.
The calculation is based on relevancy and hours; relevancy must tie to the position's job description.</t>
    </r>
  </si>
  <si>
    <r>
      <t xml:space="preserve">Education </t>
    </r>
    <r>
      <rPr>
        <b/>
        <sz val="14"/>
        <color theme="0"/>
        <rFont val="Arial"/>
        <family val="2"/>
      </rPr>
      <t xml:space="preserve">
</t>
    </r>
    <r>
      <rPr>
        <sz val="14"/>
        <color theme="0"/>
        <rFont val="Arial"/>
        <family val="2"/>
      </rPr>
      <t>Credit is only applied for the highest level completed degree.</t>
    </r>
  </si>
  <si>
    <t xml:space="preserve"> Employee &amp; Classification Data</t>
  </si>
  <si>
    <r>
      <rPr>
        <b/>
        <sz val="24"/>
        <color theme="1"/>
        <rFont val="Arial"/>
        <family val="2"/>
      </rPr>
      <t xml:space="preserve"> </t>
    </r>
    <r>
      <rPr>
        <b/>
        <sz val="22"/>
        <color theme="1"/>
        <rFont val="Arial"/>
        <family val="2"/>
      </rPr>
      <t xml:space="preserve"> Education and Experience Calculator</t>
    </r>
    <r>
      <rPr>
        <b/>
        <sz val="18"/>
        <color theme="1"/>
        <rFont val="Arial"/>
        <family val="2"/>
      </rPr>
      <t xml:space="preserve">
</t>
    </r>
    <r>
      <rPr>
        <i/>
        <sz val="14"/>
        <color theme="1"/>
        <rFont val="Arial"/>
        <family val="2"/>
      </rPr>
      <t xml:space="preserve">
The Education and Experience Calculator assists with identifying credit for education and relevant job-related experience.
For accurate credit, all sections must be completed.This information can be used with the SPET.</t>
    </r>
    <r>
      <rPr>
        <sz val="11"/>
        <color theme="1"/>
        <rFont val="Arial"/>
        <family val="2"/>
      </rPr>
      <t xml:space="preserve">
</t>
    </r>
    <r>
      <rPr>
        <sz val="12"/>
        <color theme="1"/>
        <rFont val="Arial"/>
        <family val="2"/>
      </rPr>
      <t xml:space="preserve">   </t>
    </r>
  </si>
  <si>
    <t>0 - High School/GED/No Requirement</t>
  </si>
  <si>
    <t>2 - Associates/60 Credit Hours</t>
  </si>
  <si>
    <t>4 - Bachelors</t>
  </si>
  <si>
    <t>6 - Masters</t>
  </si>
  <si>
    <t>8 - Doctorate or equivalent</t>
  </si>
  <si>
    <t>This position serves as the liaison and lobbyist for Government Relations, for decisions, operations and activities for the University with regards to local and/or state legislative and community relations; including identifying and analyzing potential threats and opportunities on behalf of the University. Develops and maintains working relationships and communications with legislative, regulatory officials, and University leadership, as appropriate. Manages strategy development, funding and policy implementation, issue negotiations, and accomplishment of the goals and objectives</t>
  </si>
  <si>
    <t>Dir,Government Relations</t>
  </si>
  <si>
    <t>Directs and coordinates the planning and implementation of the University's various government affairs activities, programs, and initiatives. Under the direction of the Chief Government Relations Officer, sets strategic direction, provides integrative leadership, and recommends institutional policies and standards of practice to ensure that all government relations efforts effectively and efficiently support the University's overall mission, goals, and strategic objectives.</t>
  </si>
  <si>
    <t>Dir,Government Relations/N8012/SE/Grade 16</t>
  </si>
  <si>
    <t>Marketing Assistant/Unit/N0016/SN/Grade 08</t>
  </si>
  <si>
    <t>Development Coordinator/N5012/SU/Grade 10</t>
  </si>
  <si>
    <t>Structural Tech 1/P1004/SW/Grade 08</t>
  </si>
  <si>
    <t>Structural Tech 2/P2004/SW/Grade 09</t>
  </si>
  <si>
    <t>Exec Dir,Student Hlth &amp; Cnslng/S8004/SC/Grade 93</t>
  </si>
  <si>
    <t>Mgr,Public Transport Opns/X7011/SE/Grade 14</t>
  </si>
  <si>
    <t>Athletics Analyst/Y0023/SC/Grade 11</t>
  </si>
  <si>
    <t>Coordinates the procurement and management of a specified range of goods and services intended for resale by the University Bookstore; works with external vendors and customers to determine product requirements and availability, oversees and coordinates merchandise orders, receipt, and return; investigates and resolves procurement problems and issues, and assists customers with specific product location and ordering.</t>
  </si>
  <si>
    <t xml:space="preserve">Leads the planning and design or installation and maintenance of broadcast, transmission and/or satellite systems and integrates equipment into existing systems to support broadcast continuity. Develops, implements, and oversees policies, practices, and operating procedures, ensuring compliance with University policy and Federal Communications Commission (FCC) rules and regulations. </t>
  </si>
  <si>
    <t>At least 7 years of experience directly related to the duties and responsibilities specified. Certification/Licensure: Society for Broadcast Engineers (SBE) certification as a Certified Broadcast Technologist (CBTE) or equivalent obtained within 12 months of hire.</t>
  </si>
  <si>
    <t xml:space="preserve"> At least 7 years of experience directly related to the duties and responsibilities specified.</t>
  </si>
  <si>
    <t>I6009</t>
  </si>
  <si>
    <t>Under minimal supervision, coordinates and oversees the day-to-day activities and supports the integrated business operations of one of the University's golf courses. Assists in organizing tournaments and other special golfing events. Provides specialized advice, facilitation, and support in the community and collaborates with colleges, NCAA personnel, and outside community constituents. May oversee one or more specified operational or business functions for the golf courses.</t>
  </si>
  <si>
    <t>I7009</t>
  </si>
  <si>
    <t>Single incumbent position provides strategic direction and management of the day-to-day integrated business operations and associated amenities of the University's golf courses, to include business and retail operations, facility and equipment maintenance, and personnel management. Serves as the Tournament Director for NCAA and/or professional championship tournaments and other special golfing events. Provides specialized advice, facilitation, and support in the community and collaborates with colleges, NCAA personnel, and outside community constituents. Deputizes for the Director of Golf Courses as needed.</t>
  </si>
  <si>
    <t>Bachelor' degree</t>
  </si>
  <si>
    <t>At least 3 years of experience directly related to the duties and responsibilities specified. Class "A" member of the Professional Golfers Association of America and/or Ladies Professional Golf Association.</t>
  </si>
  <si>
    <t>I8009</t>
  </si>
  <si>
    <t>Directs and oversees the management of all aspects of the University's golf courses, to include course operations, golf concessions, turf and equipment maintenance, and retail facilities. Represents the University to external vendors, community representatives, businesses, and visitors. Oversees the coordination of golf tournaments and serves as the primary point of contact with the University Intercollegiate Athletics Department.</t>
  </si>
  <si>
    <t>At  least 5 years of experience that is directly related to the duties and responsibilities specified. Certified member of the Professional Golf Association (PGA) under the PGA Professional Golf Management program.</t>
  </si>
  <si>
    <t>Dir,Golf Courses/I8009/SE/Grade 15</t>
  </si>
  <si>
    <t>Supv,Golf Courses</t>
  </si>
  <si>
    <t>Supv,Golf Courses/I6009/SE/Grade 12</t>
  </si>
  <si>
    <t>At least 6 months of experience directly related to the duties and responsibilities specified. Certification/Licensure State of New Mexico License within area of clinical/therapeutic expertise; or licensure pending, as documented by temporary license.</t>
  </si>
  <si>
    <t>S0081</t>
  </si>
  <si>
    <t>Non-Clinical Patient Navigator</t>
  </si>
  <si>
    <t>Under indirect supervision, works closely with a specific patient population to improve health outcomes through navigation, education, resolution of barriers, and advocacy through the social determinants of health framework. May work with a multidisciplinary team including healthcare providers, mental health providers, and a wide range of social services, as indicated by the patient, care team, and/or needs assessment(s).</t>
  </si>
  <si>
    <t>Non-Clinical Patient Navigator/S0081/SN/Grade 08</t>
  </si>
  <si>
    <t>University Policy Officer/A7040/SE/Grade 16</t>
  </si>
  <si>
    <t>VP,Fin &amp; Admin,Hlth &amp; Hlth Sci</t>
  </si>
  <si>
    <t>Under the direction of the Executive Vice President for Health Sciences and CEO of Health System (EVP/CEO), assumes overall responsibility for all fiscal and administrative operations of the UNM Health Sciences and provides oversight, coordination and reporting of UNM Health System fiscal and administrative operations matters. Provides strategic consultation, coordination, and leadership on financial and operational matters to the EVP/CEO and with the UNM Health and Health Sciences leaders, including support for implementation of strategic plans. Consults and collaborates with senior leaders across the University, including the UNM Health and Health Sciences, as it pertains to finance and administration functions, including clinical finance and operations. This position works closely with the EVP for Finance and Administration at UNM for One University collaboration and direction. Areas of oversight includes business and accounting services, budgeting and financial reporting, contracting, facilities and space planning, capital projects, office of sponsored projects, including pre/post award. To enhance institutional administrative functions and to strengthen the overall University and its impact, has key responsibilities for achieving the UNM 2040 Opportunity Defined Strategic Planning Framework - One University goal and its objective of identifying gaps and prioritizing areas for streamlining, intergrating, and improving administrative systems and processes, in order to provide coordinated, efficient, and high-quality services.</t>
  </si>
  <si>
    <t>VP,Fin &amp; Admin,Hlth &amp; Hlth Sci/B9004/SC/Grade 99</t>
  </si>
  <si>
    <t>A7142</t>
  </si>
  <si>
    <t>Project Manager</t>
  </si>
  <si>
    <t>Coordinates and supports multiple, smaller-scale projects and initiatives for a core division within the University. Evaluates projects for conformance to established goals and objectives. Responsible for overall success of assigned projects through internal and external resource identification, coordination, and mobilization.</t>
  </si>
  <si>
    <t>Project Manager/A7142/SE/Grade 13</t>
  </si>
  <si>
    <t>A7143</t>
  </si>
  <si>
    <t>Project Manager,Sr</t>
  </si>
  <si>
    <t>Manages and leads multiple projects and initiatives of broad institutional significance for a core division within the University. Evaluates projects for conformance to established goals and objectives. Responsible for overall success of assigned projects through internal and external resource identification, coordination, and mobilization.</t>
  </si>
  <si>
    <t xml:space="preserve">At least 3 years of experience directly related to the duties and responsibilities specified. </t>
  </si>
  <si>
    <t>Project Manager,Sr/A7143/SE/Grade 14</t>
  </si>
  <si>
    <t>N0061</t>
  </si>
  <si>
    <t>Government Relations Analyst</t>
  </si>
  <si>
    <t>Under the direction of the Chief Government Relations Officer, provides analysis, tracking, project management, coordination, and administrative support activities related to local, state, and federal legislative strategies. Participates in policy implementation, strategy development, and various initiatives that advance the University's goals and objectives.</t>
  </si>
  <si>
    <t>Government Relations Analyst/N0061/SE/Grade 14</t>
  </si>
  <si>
    <t>A5603</t>
  </si>
  <si>
    <t>Hearing Coordinator</t>
  </si>
  <si>
    <t>Performs a wide variety of complex, diverse, sensitive, and confidential administrative functions in support of the UNM Administrative Hearing Officer on a range of administrative cases. Maintains the hearing calendar and serves as the central point of contact in resolving complex administrative issues.  Ensures compliance with all UNM timelines concerning notice of hearings, and document processing.  Composes correspondence on behalf of the UNM Administrative Hearing Officer</t>
  </si>
  <si>
    <t xml:space="preserve">At least 4 years of experience directly related to the duties and responsibilities specified. </t>
  </si>
  <si>
    <t>Hearing Coordinator/A5603/SN/Grade 11</t>
  </si>
  <si>
    <t>A7144</t>
  </si>
  <si>
    <t>Mgr,Special Activities</t>
  </si>
  <si>
    <t>Under general supervision, manages and coordinates logistical and operational support for general campus Special Activities services and the Sign Shop Establishes and maintains supportive customer-manager relationships with key clients in student activities, academic departments, vendors, and campus support areas. Supervises staff, vendors, suppliers, and contractors, and administers and approves work budgets and expenditures.</t>
  </si>
  <si>
    <t>Mgr,Special Activities/A7144/SE/Grade 13</t>
  </si>
  <si>
    <t>Dir,Opns/Student Affairs/A8047/SE/Grade 16</t>
  </si>
  <si>
    <t>A8051</t>
  </si>
  <si>
    <t>Single incumbent position reporting directly to the Executive Vice President for Finance and Administration (EVPFA) that is responsible for coordinating, developing, and implementing effective organizational and leadership strategies for the respective units within Finance and Administration. Oversees general operations, strategic planning, and implementation of assigned EVPFA initiatives. Plans, develops, and recommends policies and standards of practice to ensure that division operations efficiently support the overall mission, goals, and strategic objectives.</t>
  </si>
  <si>
    <t>VP HR,Chief HR Officer</t>
  </si>
  <si>
    <t>VP HR,Chief HR Officer/D9001/SC/Grade 99</t>
  </si>
  <si>
    <t>General Manager/KUNM/N8008/SC/Grade 16</t>
  </si>
  <si>
    <t>Supv,Medical Lab Technologist/T6019/SE/Grade 13</t>
  </si>
  <si>
    <t>Dir,Opns/Fin &amp; Admin</t>
  </si>
  <si>
    <t>Dir,Opns/Fin &amp; Admin/A8051/SE/Grade 16</t>
  </si>
  <si>
    <t>F1015</t>
  </si>
  <si>
    <t>Associate Planner</t>
  </si>
  <si>
    <t>19-3051 - Urban and Regional Planners</t>
  </si>
  <si>
    <t>Under the direction of the University Planner, assists in the coordination, development, and analysis of integrated planning for UNM's academic, auxiliary, and support entities consistent with the Integrated Campus Plan. Facilitates project development. Produces documents representative of planning scope.</t>
  </si>
  <si>
    <t xml:space="preserve">At least 6 months of experience directly related to the duties and responsibilities specified. </t>
  </si>
  <si>
    <t>19-3051</t>
  </si>
  <si>
    <t>04.0301</t>
  </si>
  <si>
    <t>Associate Planner/F1015/SN/Grade 11</t>
  </si>
  <si>
    <t>F2015</t>
  </si>
  <si>
    <t>Planner/F2015/SE/Grade 13</t>
  </si>
  <si>
    <t>F6015</t>
  </si>
  <si>
    <t>Planner,Sr</t>
  </si>
  <si>
    <t>Planner,Sr/F6015/SE/Grade 14</t>
  </si>
  <si>
    <t>F7015</t>
  </si>
  <si>
    <t>University Planner/F7015/SE/Grade 15</t>
  </si>
  <si>
    <t>I5009</t>
  </si>
  <si>
    <t>Under general supervision, oversees customer service, events, merchandise/inventory control, and other related activities at UNM golf courses. Schedules, coordinates, and leads day-to-day activities and performs shift management duties as required.</t>
  </si>
  <si>
    <t>W8006</t>
  </si>
  <si>
    <t>Dir,Sustainability</t>
  </si>
  <si>
    <t>Directs all aspects of the campus sustainability program. Provides leadership and ongoing participation in the development, implementation, maintenance, and evaluation of campus-wide sustainability plans and projects. Provides strategic direction and day-to-day leadership on all sustainability initiatives.</t>
  </si>
  <si>
    <t>Dir,Sustainability/W8006/SE/Grade 15</t>
  </si>
  <si>
    <t>Y5030</t>
  </si>
  <si>
    <t>Esports Coach</t>
  </si>
  <si>
    <t>27-1014 - Multimedia Artists and Animators</t>
  </si>
  <si>
    <t>Directs and oversees coaching duties for the UNM competitive, organized video gaming program, also known as esports program, consistent with all operating bylaws and regulations. Directs and coordinates all aspects of recruitment and training for athletic competition and program competitions.</t>
  </si>
  <si>
    <t>At least 1 year of experience with esports as player or staff.</t>
  </si>
  <si>
    <t>27-1014</t>
  </si>
  <si>
    <t>10.0304</t>
  </si>
  <si>
    <t>Esports Coach/Y5030/SE/Grade 10</t>
  </si>
  <si>
    <t>Y7030</t>
  </si>
  <si>
    <t>Assistant Esports Director</t>
  </si>
  <si>
    <t>Supports both administrative and coaching aspects of the UNM competitive, organized video gaming program, also known as esports program. Provides functional support to all programmatic aspects, including recruitment and community outreach; team planning; fiscal management; and functions as subject-matter expert for internal and external constituents. Supports, represents, and deputizes for the Esports Director, as appropriate.</t>
  </si>
  <si>
    <t>At least 2 years of experience with esports as player or staff.</t>
  </si>
  <si>
    <t>Assistant Esports Director/Y7030/SE/Grade 12</t>
  </si>
  <si>
    <t>Y8030</t>
  </si>
  <si>
    <t>Esports Director</t>
  </si>
  <si>
    <t>Directs and oversees all aspects of the UNM competitive, organized video gaming program, also known as esports program. Directs and oversees the administrative and fiscal management of program activities. Ensures all esports programs are in compliance with rules, regulations, and policies and ensures all programs and initiatives are integrated and effective in supporting the overall mission, goals, and objectives of the institution. Actively supports community outreach and recruitment efforts.</t>
  </si>
  <si>
    <t>Esports Director/Y8030/SE/Grade 14</t>
  </si>
  <si>
    <t xml:space="preserve">At least 7 years of experience directly related to the duties and responsibilities specified. Certification/Licensure: State of NM Licensed Psychologist (PhD), Professional Clinical Counselor (LPCC), or Licensed Independent Social Worker (LISW). </t>
  </si>
  <si>
    <t>A5131</t>
  </si>
  <si>
    <t>Spec Asst to the Bd of Regents/A5131/SE/Grade 13</t>
  </si>
  <si>
    <t xml:space="preserve">Oversees all activities associated with the development, implementation, and administration of the policies and procedures of the University's health care components designated in Exhibit A to Regents Policy 3.8 and any of the University's affiliated entities who are themselves covered entities under HIPAA (Each, a "Health Care Component", and, collectively, the "Health Care Components") which cover the privacy of, and access to, patient health information. Monitors and ensures organizational compliance with Federal and State laws, regulations, and standards including, without limitation, the HIPAA Standards as defined in Regents Policy 3.8.
</t>
  </si>
  <si>
    <t>A8131</t>
  </si>
  <si>
    <t>Secretary to Board of Regents</t>
  </si>
  <si>
    <t>Reports to the President of the Board of Regents. Oversees all operational, strategic, and administrative matters for the Board of Regents and handles a wide range of issues on behalf of the Board. Provides coordination and oversight in the development and management of Board policies, agendas, schedules, records, and activities. Serves as the primary point of administrative contact between the Board and university administration, working to ensure effective communication, collaboration, and coordination among Board members, University administrators, faculty, staff, students, public officials, and community members.</t>
  </si>
  <si>
    <t>Secretary to Board of Regents/A8131/SC/Grade 16</t>
  </si>
  <si>
    <t>N5052</t>
  </si>
  <si>
    <t>Patron Services Coordinator</t>
  </si>
  <si>
    <t xml:space="preserve">Leads patron services activities at Popejoy Hall during performances. Assists with all operational, administrative, and customer service activities associated with internal and community events held at Popejoy Hall. Ensures the maintenance and security of associated facilities, equipment, and/or inventories/supplies. Deputizes for the Patron Services Manager as assigned. </t>
  </si>
  <si>
    <t>Patron Services Coordinator/N5052/SN/Grade 08</t>
  </si>
  <si>
    <t>A7145</t>
  </si>
  <si>
    <t>In support of the Director of Facilities Management (FM), provides leadership and guidance to all FM units for the care and upkeep of all physical facilities at the University. Responsible for oversight of business operations to improve cost effectiveness, service quality, and FM operational effectiveness. Deputizes for the Facilities Management Director, as assigned.</t>
  </si>
  <si>
    <t>Chief Strategic Advisor</t>
  </si>
  <si>
    <t>Chief Strategic Advisor/A8104/SC/Grade 18</t>
  </si>
  <si>
    <t>This is a single incumbent position that provides executive-level support in global business strategy and revenue stream development for Project ECHO. Develops, leads, and formulates global business strategy and helps steer business direction with a strong focus on growth, business innovation, and investment opportunities. Serves as a proactive and trusted advisor to executive leadership and external high-level leaders, while identifying, evaluating, and supporting Project ECHO's and UNM Health Systems and Health Sciences strategic plans and revenue growth opportunities. Ensures alignment of goals and execution while driving strategic initiatives and partnerships forward.</t>
  </si>
  <si>
    <t>At least 9 years of experience that can be demonstrated to be applicable to the duties listed in the job description. A directly related higher degree from an accredited institution may be substituted for experience on a year-for-year basis.</t>
  </si>
  <si>
    <t>Under the direction of the Executive Vice President (EVP) for Finance and Administration, provides critical leadership and coordination in the implementation of strategic business initiatives across the institution, including the University's response to emergency situations such as the COVID-19 pandemic. Collaborates with senior leadership and department heads to review, design, and implement improvements to organizational structures and process optimization. Evaluates gaps in knowledge and skills and assists with efforts to address them. Supports University leadership in implementing effective plans, policies, and procedures, ensuring compliance with federal, state, and local regulations and public health guidance in times of critical need or crisis.</t>
  </si>
  <si>
    <t>At leastleast 5 years of experience directly related to the duties and responsibilities specified.</t>
  </si>
  <si>
    <t>X5012</t>
  </si>
  <si>
    <t>11-9161 - Emergency Management Directors</t>
  </si>
  <si>
    <t>Reporting to the Director of Crisis Management and Preparedness, plays a critical role in promoting campus safety and security by leading a specialized team responsible for assessing and managing potential threats to the university community. Collaborates with various stakeholders including: Police, Legal, Mental Health, Emergency Management, Human Resources, Equal Opportunity, Dean of Students' and Provost's Offices. Facilitates discussions of evidence and documents findings of facts.</t>
  </si>
  <si>
    <t>11-9161</t>
  </si>
  <si>
    <t>43.0119</t>
  </si>
  <si>
    <t>ALLY</t>
  </si>
  <si>
    <t>AmeriCorp Public Allies Prgrm</t>
  </si>
  <si>
    <t>A0 - Other administrative</t>
  </si>
  <si>
    <t>The University of New Mexico partners with AmeriCorps for their Public Allies Program. The program is a 10-month AmeriCorps apprenticeship program. The purpose of the program is to provide financial assistance under the National and Community Service Act to support AmeriCorps programs that address educational, public safety, human, or environmental needs through national and community service, and to provide AmeriCorps education awards to participants in such programs. The Public Allies program offers apprenticeships with non-profits working for social justice 40 hours/week for ten months, where Corps members receive a monthly stipend and an AmeriCorps educational award at the end of their term of service. Allies are placed with a nonprofit organization where they help address critical community needs such as youth development, education, workforce development, environmental issues, arts programming, and community health.</t>
  </si>
  <si>
    <t>Must be 17 years of age or older • U.S. citizen or a permanent resident • High School diploma or GED • No experience required • Satisfy the National Service Criminal History Check eligibility</t>
  </si>
  <si>
    <t>0</t>
  </si>
  <si>
    <t>AmeriCorp Public Allies Prgrm/ALLY/SE/Grade 99</t>
  </si>
  <si>
    <t>At least 3 years of experience directly related to the duties and responsibilities specified; one of which must be supervisory.</t>
  </si>
  <si>
    <t>At least 5 years of experience directly related to the duties and responsibilities specified. Certification/Licensure: State of New Mexico Journeyman's License in Appropriate Trade(s); New Mexico Contractor's License in appropriate trade.</t>
  </si>
  <si>
    <t>At least 2 years of experience directly related to the duties and responsibilities specified. Possession of at least one of the following New Mexico Journeyman's licenses/certifications; Plumbing (JP), Pipe Fitter (JPF), Gas (JG), Refrigeration (JR) or Plumber/Gas (JPG).</t>
  </si>
  <si>
    <t>At least 5 years of experience directly related to the duties and responsibilities specified. Certification/Licensure: New Mexico CID Low Pressure Boiler License; New Mexico CID High Pressure Boiler License</t>
  </si>
  <si>
    <t>At least 1 year of experience directly related to the duties and responsibilities specified. Certification/Licensure: New Mexico CID Low Pressure Boiler License (BO1); New Mexico CID High Pressure Boiler License (BO2).</t>
  </si>
  <si>
    <t>At least 3 years of experience directly related to the duties and responsibilities specified. Certification/Licensure: New Mexico CID Low Pressure Boiler License (BO1); New Mexico CID High Pressure Boiler License (BO2).</t>
  </si>
  <si>
    <t xml:space="preserve"> SELECT</t>
  </si>
  <si>
    <t>Total Experience Score (total combined experience)</t>
  </si>
  <si>
    <t>*Total Education &amp; Experience Above Min Requirements</t>
  </si>
  <si>
    <t>*If total score is a negative number, the individual does not meet the minimum requirements.</t>
  </si>
  <si>
    <t>Thrt Assmnt &amp; CARE Team Coord</t>
  </si>
  <si>
    <t>Thrt Assmnt &amp; CARE Team Coord/X5012/SE/Grade 13</t>
  </si>
  <si>
    <t>**End Date</t>
  </si>
  <si>
    <t>**To "age" the incumbent's current years of experience, enter the following formula in the end date field =Today()  
Use for current UNM job only, otherwise use actual end dates for previous employment entries</t>
  </si>
  <si>
    <t>Associate Ombuds</t>
  </si>
  <si>
    <t>In support of the University Ombuds, provides direct services and referrals to help prevent, identify, manage and/or resolve workplace conflict. Guides individuals to mediation, facilitation and negotiation while honoring the critical elements of an ombuds practice, which must be confidential, impartial, informal, independent non-retaliatory fair and ethical facilitation of problem-solving process. Develops and provides appropriate training programs to promote constructive communication, conflict resolution and collaborative problem solving to individuals, groups, and departmental managers and leaders.</t>
  </si>
  <si>
    <t>Associate Ombuds/D0007/SE/Grade 14</t>
  </si>
  <si>
    <t>University Ombuds</t>
  </si>
  <si>
    <t>University Ombuds/D8015/SC/Grade 16</t>
  </si>
  <si>
    <t>Sr Assoc Dir,Facilities Mgmt</t>
  </si>
  <si>
    <t>Sr Assoc Dir,Facilities Mgmt/A7145/SE/Grade 17</t>
  </si>
  <si>
    <t>Head Golf Professional</t>
  </si>
  <si>
    <t>Head Golf Professional/I5009/SN/Grade 10</t>
  </si>
  <si>
    <t>Mktg &amp; Devt Mgr,Harwood Museum</t>
  </si>
  <si>
    <t>Mktg &amp; Devt Mgr,Harwood Museum/N7066/SE/Grade 12</t>
  </si>
  <si>
    <t>Coord,Special Activities</t>
  </si>
  <si>
    <t>Coord,Special Activities/O5012/SN/Grade 08</t>
  </si>
  <si>
    <t>VP,Instutional Suppt Svcs</t>
  </si>
  <si>
    <t>Reporting to the Executive Vice President for Finance and Administration, assumes overall responsibility for all facets of institutional support services, to include Campus Environments &amp; Facilities and Campus Business Services. Ensures activities of all component units align to fulfill the University's requirements, goals, and objectives. Areas of oversight include facilities, space planning and management, capital projects, campus utilities, real estate, and a wide range of self-sustaining, revenue-generating campus business enterprises and related internal service organizations.</t>
  </si>
  <si>
    <t>VP,Instutional Suppt Svcs/A9011/SC/Grade 99</t>
  </si>
  <si>
    <t>Edu+Exp Calculator</t>
  </si>
  <si>
    <t>Edu+Exp Calculator (2)</t>
  </si>
  <si>
    <t>Edu+Exp Calculator (3)</t>
  </si>
  <si>
    <t>Edu+Exp Calculator (4)</t>
  </si>
  <si>
    <t>Edu+Exp Calculator (5)</t>
  </si>
  <si>
    <t>Edu+Exp Calculator (6)</t>
  </si>
  <si>
    <t>Edu+Exp Calculator (7)</t>
  </si>
  <si>
    <t>Edu+Exp Calculator (8)</t>
  </si>
  <si>
    <t>Edu+Exp Calculator (9)</t>
  </si>
  <si>
    <t>Edu+Exp Calculator (10)</t>
  </si>
  <si>
    <t>Edu+Exp Calculator (11)</t>
  </si>
  <si>
    <t>Edu+Exp Calculator (12)</t>
  </si>
  <si>
    <t>Edu+Exp Calculator (13)</t>
  </si>
  <si>
    <t>Edu+Exp Calculator (14)</t>
  </si>
  <si>
    <t>Edu+Exp Calculator (15)</t>
  </si>
  <si>
    <t>Edu+Exp Calculator (16)</t>
  </si>
  <si>
    <t>Edu+Exp Calculator (17)</t>
  </si>
  <si>
    <t>Edu+Exp Calculator (18)</t>
  </si>
  <si>
    <t>Edu+Exp Calculator (20)</t>
  </si>
  <si>
    <t>Edu+Exp Calculator (21)</t>
  </si>
  <si>
    <t>Edu+Exp Calculator (22)</t>
  </si>
  <si>
    <t>Edu+Exp Calculator (23)</t>
  </si>
  <si>
    <t>Edu+Exp Calculator (24)</t>
  </si>
  <si>
    <t>Edu+Exp Calculator (25)</t>
  </si>
  <si>
    <t>Edu+Exp Calculator (26)</t>
  </si>
  <si>
    <t>Edu+Exp Calculator (27)</t>
  </si>
  <si>
    <t>Edu+Exp Calculator (28)</t>
  </si>
  <si>
    <t>Edu+Exp Calculator (29)</t>
  </si>
  <si>
    <t>Edu+Exp Calculator (30)</t>
  </si>
  <si>
    <t>Edu+Exp Calculator (19)</t>
  </si>
  <si>
    <t>Edu+Exp Calculator (31)</t>
  </si>
  <si>
    <t>Edu+Exp Calculator (32)</t>
  </si>
  <si>
    <t>Edu+Exp Calculator (33)</t>
  </si>
  <si>
    <t>Edu+Exp Calculator (34)</t>
  </si>
  <si>
    <t>Edu+Exp Calculator (35)</t>
  </si>
  <si>
    <t>Edu+Exp Calculator (40)</t>
  </si>
  <si>
    <t>Edu+Exp Calculator (36)</t>
  </si>
  <si>
    <t>Edu+Exp Calculator (37)</t>
  </si>
  <si>
    <t>Edu+Exp Calculator (38)</t>
  </si>
  <si>
    <t>Edu+Exp Calculator (39)</t>
  </si>
  <si>
    <t>Edu+Exp Calculator (41)</t>
  </si>
  <si>
    <t>Edu+Exp Calculator (42)</t>
  </si>
  <si>
    <t>Edu+Exp Calculator (43)</t>
  </si>
  <si>
    <t>Edu+Exp Calculator (44)</t>
  </si>
  <si>
    <t>Edu+Exp Calculator (45)</t>
  </si>
  <si>
    <t>Edu+Exp Calculator (46)</t>
  </si>
  <si>
    <t>Edu+Exp Calculator (47)</t>
  </si>
  <si>
    <t>Edu+Exp Calculator (48)</t>
  </si>
  <si>
    <t>Edu+Exp Calculator (49)</t>
  </si>
  <si>
    <t>Edu+Exp Calculator (50)</t>
  </si>
  <si>
    <t>Edu+Exp Calculator TAB Link</t>
  </si>
  <si>
    <t>Number</t>
  </si>
  <si>
    <t>Name field</t>
  </si>
  <si>
    <t>Lookup Data</t>
  </si>
  <si>
    <t>Classification Title</t>
  </si>
  <si>
    <t>Classification Title
(If title is missing, contact HR Compensation)</t>
  </si>
  <si>
    <t>Hyperlink to Worksheet
(Click on link to find employee data)</t>
  </si>
  <si>
    <t>Edu+Exp Calculator (1)</t>
  </si>
  <si>
    <t>Edu+Exp Calculator M</t>
  </si>
  <si>
    <t>Title of Employee
(Auto Populates)</t>
  </si>
  <si>
    <t>Name of Employee
(Auto Populates)</t>
  </si>
  <si>
    <t>Assoc Dir,Golf Courses</t>
  </si>
  <si>
    <t xml:space="preserve">Directly manages and oversees a collection of artifacts, specimens, and/or artwork for a specified university museum or gallery, including acquisition, documentation, housing, use, preservation, disposition, and maintenance. Receives, prepares, and catalogs new materials; plans and organizes exhibition-related movement of objects, including packing, shipping, and insurance for collections exhibitions as well as for incoming and outgoing loans. Manages the database of collection contents. Manages copyright permissions. Supervises museum personnel, volunteers, and students. </t>
  </si>
  <si>
    <t>At L least 5 years of experience directly related to the duties and responsibilities specified.</t>
  </si>
  <si>
    <t>A5146</t>
  </si>
  <si>
    <t xml:space="preserve">Operations Splst,Reading Room </t>
  </si>
  <si>
    <t>At least 5 years of experience directly related to the duties and responsibilities specified. Must possess proficient knowledge of various radiology modalities such as MRI, CT, X-ray, nuclear medicine, fluoroscopy, and ultrasound.</t>
  </si>
  <si>
    <t>Operations Splst,Reading Room /A5146/SN/Grade 11</t>
  </si>
  <si>
    <t>Assoc Dir,Admissions &amp; Recruit/G7007/SE/Grade 14</t>
  </si>
  <si>
    <t>G7090</t>
  </si>
  <si>
    <t>Univ Assoc Dir,Admis &amp; Recruit</t>
  </si>
  <si>
    <t xml:space="preserve">Manages and administers university-wide efforts with regard to freshman recruitment and admissions, transfer recruitment and admissions, graduate admissions, special admissions, and/or admission of domestic students with international credentials. Oversees admissions and recruitment staff to ensure effective and efficient recruitment activity, processing, and evaluation of student applicants. Assists with the development and implementation of strategic recruitment and communication plans. Oversees data collection and management functions related to admissions records. </t>
  </si>
  <si>
    <t>Univ Assoc Dir,Admis &amp; Recruit/G7090/SE/Grade 15</t>
  </si>
  <si>
    <t>Supv,Client Services</t>
  </si>
  <si>
    <t>Supervises the daily operations of one or more Human Resources teams within the Division of Human Resources, Client Services. Coordinates the administration, quality control, and accurate processing of a broad range of HR transactions which may include staff requisitions and hires. Monitors delivery of quality customer service, assists in developing operating policies and procedures, ensures compliance with University policies and procedures, and leads daily problem resolution. Provides input on process improvements and project efforts within the unit.</t>
  </si>
  <si>
    <t>Supv,Client Services/D6024/SE/Grade 12</t>
  </si>
  <si>
    <t>D1029</t>
  </si>
  <si>
    <t>Operating at the Divisional level, provides a specified range of specialized professional and operational support to client departments, divisional employees, and/or members of the general public in areas such as employment, compensation, labor relations, benefits, training and development, HRIS, or human resources administration. Provides interpretation and routine consultation, and ensures compliance with various UNM Human Resources policies, procedures, guidelines and applicable federal and state laws. Participates in research and analysis of operational issues, as appropriate to the individual position, and provides or participates in problem resolution. Provides day-to-day guidance to internal clients and lower level divisional staff on HR procedure and best practices within a specified area of expertise. Reviews routine documentation to ensure data integrity and quality of production. May supervise, lead, train, and/or coordinate the activities of lower level technical and/or administrative staff, as appropriate to the position.</t>
  </si>
  <si>
    <t>D4029</t>
  </si>
  <si>
    <t>HR Analyst,Sr</t>
  </si>
  <si>
    <t>Within the Division of Human Resources (HR), leads the coordination and administration of HR activities within a central unit with a defined specialty, such as employment, compensation, employee and labor relations, benefits, training and development, HR information systems, shared services or HR administration. Independently conducts research and analysis, developing systems for collecting and verifying data and evaluating opportunities for internal process improvement. Leads problem resolution for day-to-day concerns and operational issues and provides a wide range of operational and administrative interpretation and consultation to internal and external stakeholders regarding policies, procedures, services, and best practices within a specified area of expertise related to the central HR unit. Ensures compliance with various University and division-level policies, procedures, and guidelines, as well as applicable federal and state laws.</t>
  </si>
  <si>
    <t>HR Analyst,Sr/D4029/SE/Grade 12</t>
  </si>
  <si>
    <t>HR Analyst/D1029/SE/Grade 11</t>
  </si>
  <si>
    <t>E4039</t>
  </si>
  <si>
    <t>Core IT Svcs Splst,Sr</t>
  </si>
  <si>
    <t>Under general direction, provides integrated research, planning, and technical leadership in the development and implementation of complex large scope information technology initiatives serving the enterprise in a core IT unit providing technology services with broad institutional impact. Identifies key strategic opportunities, and interfaces with leadership and other professionals in the representation, development, and implementation of such initiatives. Establishes the functions required for the successful development and implementation of various complex projects. Positions in this classification are reserved for units reporting to the Chief Information Officer.</t>
  </si>
  <si>
    <t>Core IT Svcs Splst,Sr/E4039/SE/Grade 16</t>
  </si>
  <si>
    <t>E1039</t>
  </si>
  <si>
    <t>Under limited supervision, provides technical leadership in the development and implementation of information technology initiatives with impact across multiple colleges/schools/divisions.  Functions as part of the portfolio of services within the core IT division. Evaluates and recommends information technology solutions to leadership and other professionals.  Maintains a broad knowledge of state-of-the-art technology, software, and/or systems relative to higher education.  Positions in this classification are reserved for units reporting to the Chief Information Officer.</t>
  </si>
  <si>
    <t>Core IT Svcs Splst/E1039/SE/Grade 15</t>
  </si>
  <si>
    <t>Privacy Officer/HIPAA Privacy</t>
  </si>
  <si>
    <t>Privacy Officer/HIPAA Privacy/A7072/SE/Grade 17</t>
  </si>
  <si>
    <t>Exec Dir,Housing Res Life</t>
  </si>
  <si>
    <t>Responsible for all aspects of the University's various undergraduate and graduate student housing services, residence life programming, and associated on- and off-campus facilities. Develops and implements strategic plans, and monitors fiscal resources. Acts as a liaison between the public, external agencies, internal departments, and student populations. Manages a wide range of staff and student employees.</t>
  </si>
  <si>
    <t>Exec Dir,Housing Res Life/G8027/SC/Grade 16</t>
  </si>
  <si>
    <t>Assoc Dir,Golf Courses/I7009/SE/Grade 14</t>
  </si>
  <si>
    <t>To start, click on the link Edu+Edu Calculator (1) and type in name of employee and classification. Must have the education and experience fields completed in order to calculate correctly.</t>
  </si>
  <si>
    <t>Under general supervision, provides a range of technical support services in preparation of technical or scholarly publications and documents. May train, lead and/or guide the work of others.</t>
  </si>
  <si>
    <t xml:space="preserve">Manages all operational, administrative, and liaison activities associated with the servicing of patrons of internal and community events held in Popejoy Hall. Organizes and coordinates the day-to-day activities for all patron support services and facilitates event planning for internal and community events. Establishes and maintains retail inventories and supplies, and ensures the maintenance and security of associated facilities and equipment. Manages and coordinates the work flow and operating efficiency for front-of-house including volunteer event staff.
</t>
  </si>
  <si>
    <t>Manager,Patron Services/N7052/SE/Grade 13</t>
  </si>
  <si>
    <t>A8132</t>
  </si>
  <si>
    <t>Exec Dir,Inst Support Svcs</t>
  </si>
  <si>
    <t>In support of the Vice President for Institutional Support Services (ISS), directs, leads, and provides overall administrative leadership to multiple, interrelated departments. Includes management and strategic development of institutional capital improvements, sustainability plans and projects, ensuring alignment with the University's capital, facility, and land use plans. Represents the organizations to senior administration and other high-level internal and external constituents.</t>
  </si>
  <si>
    <t>Exec Dir,Inst Support Svcs/A8132/SC/Grade 17</t>
  </si>
  <si>
    <t>D7114</t>
  </si>
  <si>
    <t>Mgr,Emp Engagement &amp; Org Devt</t>
  </si>
  <si>
    <t>Within the Division of Human Resources, manages and oversees the development and implementation of employee engagement and organizational development programs aimed at improving employee engagement and improving organizational learning and development campus-wide. Ensures employee engagement and organizational development programs are aligned with the mission, goals, and objectives of the University. Manages a team of professional, technical, and administrative support staff engaged in the development and implementation of training programs and enterprise-wide organizational change programs.</t>
  </si>
  <si>
    <t>Mgr,Emp Engagement &amp; Org Devt/D7114/SE/Grade 16</t>
  </si>
  <si>
    <t>E1060</t>
  </si>
  <si>
    <t>Cybersecurity Engineer 1</t>
  </si>
  <si>
    <t>15-1122 - Information Security Analyst</t>
  </si>
  <si>
    <t>Under general direction, supports various components of UNM's cybersecurity programs. Requires foundational knowledge of cybersecurity regulations and practices.  May supervise or provide functional direction to assigned staff and/or student employees.  Positions in this classification are reserved for units reporting to the Chief Information Officer.</t>
  </si>
  <si>
    <t>At least 1 year of progressively responsible experience directly related to the duties and responsibilities specified.</t>
  </si>
  <si>
    <t>15-1122</t>
  </si>
  <si>
    <t>Cybersecurity Engineer 1/E1060/SE/Grade 13</t>
  </si>
  <si>
    <t>E2060</t>
  </si>
  <si>
    <t>Cybersecurity Engineer 2</t>
  </si>
  <si>
    <t>Under general direction, supports all components of UNM's cybersecurity programs.  Requires advanced knowledge of cybersecurity regulations and practices.  May supervise or provide functional direction to assigned staff and/or student employees.  Positions in this classification are reserved for units reporting to the Chief Information Officer.</t>
  </si>
  <si>
    <t>At least 3 years of progressively responsible experience directly related to the duties and responsibilities specified.</t>
  </si>
  <si>
    <t>Cybersecurity Engineer 2/E2060/SE/Grade 14</t>
  </si>
  <si>
    <t>E3060</t>
  </si>
  <si>
    <t>Cybersecurity Engineer 3</t>
  </si>
  <si>
    <t>Under minimal supervision, supports all components of UNM's cybersecurity programs including design, implementation, and support.  Requires expert knowledge of security regulations and practices as well as compliance activities required of UNM. May supervise or provide functional direction to assigned staff and/or student employees.  Positions in this classification are reserved for units reporting to the Chief Information Officer.</t>
  </si>
  <si>
    <t>At at least 5 years of progressively responsible experience directly related to the duties and responsibilities specified.</t>
  </si>
  <si>
    <t>Cybersecurity Engineer 3/E3060/SE/Grade 15</t>
  </si>
  <si>
    <t>L5011</t>
  </si>
  <si>
    <t>Shift Supv/OMI</t>
  </si>
  <si>
    <t>Supports the day-to-day operations of one or more clinical, non-clinical, and/or investigative units of the Office of the Medical Investigator (OMI). Trains and supervises technical support staff engaged in OMI investigatory and related activities as directed.</t>
  </si>
  <si>
    <t>Shift Supv/OMI/L5011/SN/Grade 12</t>
  </si>
  <si>
    <t>I4009</t>
  </si>
  <si>
    <t>Facilitates day-to-day activities at UNM golf courses under general supervision and as directed.</t>
  </si>
  <si>
    <t>B8057</t>
  </si>
  <si>
    <t>Dir of Fin,HSC Office of Rsrch</t>
  </si>
  <si>
    <t>Responsible for the fiscal direction of the University of New Mexico's Health Sciences Center - Office of Research. Provides strategic fiscal direction and leadership. Directs, plans, coordinates, and guides financial decisions and activities of all researchers and partners operating under the umbrella of the Office of Research. This is a single-incumbent position and requires authority over multiple schools/colleges/divisions across the University.</t>
  </si>
  <si>
    <t>Dir of Fin,HSC Office of Rsrch/B8057/SC/Grade 17</t>
  </si>
  <si>
    <t>Assistant Golf Professional</t>
  </si>
  <si>
    <t>Assistant Golf Professional/I4009/SN/Grade 07</t>
  </si>
  <si>
    <t>H7103</t>
  </si>
  <si>
    <t>Mgr,Library Div</t>
  </si>
  <si>
    <t>Under limited supervision, provides day to day management of all aspects of a major library division, including divisional services, operational planning and direction, strategic planning and policy/procedure development, human resources development and management, budget input, and related IT services. Serves as a member of the library’s senior management team. Deputizes for and/or represents library leadership as assigned.</t>
  </si>
  <si>
    <t>Mgr,Library Div/H7103/SE/Grade 15</t>
  </si>
  <si>
    <t>C0010</t>
  </si>
  <si>
    <t>Spec,Legal Compl/QA/MedMal</t>
  </si>
  <si>
    <t>23-2010 - Paralegals and Legal Assistants</t>
  </si>
  <si>
    <t>Within the Office of University Counsel, plans, develops, and implements strategies for achieving and maintaining compliance with university goals associated with settlement agreements, corrective action plans and other components of the McClendon vs. City of Albuquerque litigation as related to the patient care provided at the UNMH Metropolitan Detention Center Clinic. Provides guidance and expert interpretation regarding the UNMH MDC Clinic's compliance with its contract with the Metropolitan Detention Center Health Care Authority. Timely compiles data and prepares monthly and ad hoc reports evidencing the UNMH MDC Clinic's efforts toward compliance with goals. Assists in drafting and implementation of policies and quality assurance audit tools designed to assure achievement of compliance with goals. Investigates and evaluates complex and severe claims, primarily related to medical malpractice. Participates in all aspects of claim file management, under the direction of a claims attorney, including data gathering, investigation, and development of claim summaries and timelines. Prepares and maintains appropriate documentation in applicable databases and information systems. Prepares claim reports and communicates updated claims information to health system entities, as directed. Supports overall mission of the UNMH MDC Clinic operations</t>
  </si>
  <si>
    <t>23-2010</t>
  </si>
  <si>
    <t>Spec,Legal Compl/QA/MedMal/C0010/SE/Grade 13</t>
  </si>
  <si>
    <t>A7127</t>
  </si>
  <si>
    <t>Deputy Chief Compliance Ofcr</t>
  </si>
  <si>
    <t xml:space="preserve">Under the direction of the Chief Compliance Officer, provides leadership, direction, coordination, and integration of compliance activities and programs to ensure the university's compliance with all local, state, and federal laws and regulations. This is a single incumbent position. Directs and oversees integrated implementation and evaluation of compliance initiatives best practices and ongoing activities across the University. Provides advice and counsel in areas of expertise and serves as the University's representative and liaison to the community in this area. </t>
  </si>
  <si>
    <t>Deputy Chief Compliance Ofcr/A7127/SC/Grade 17</t>
  </si>
  <si>
    <t>A3014</t>
  </si>
  <si>
    <t>Lead Medical Scribe</t>
  </si>
  <si>
    <t>Provides day-to-day coordination and leadership to the scribe program as assigned. Analyzes patient medical records to ensure that documentation by providers conforms to legal and procedural requirements. Assists physicians and medical providers in accurately documenting patient encounters. This includes but is not limited to documenting key portions of the medical note as directed by the provider. Interacts with physicians and other providers to ensure proper coding of patient charts, maximized efficiency, and optimization of patient throughput.</t>
  </si>
  <si>
    <t>High School Diploma Or Ged - Min Of 1-Year Experience Directly Related Experience.</t>
  </si>
  <si>
    <t>Lead Medical Scribe/A3014/SN/Grade 10</t>
  </si>
  <si>
    <t>Engagement &amp; Org Devt Consult</t>
  </si>
  <si>
    <t>With the Division of Human Resources, actively engages in large-scale organizational change efforts, focusing on organizational diagnoses, problem-solving, and enhancing employee engagement through strategic instructional development projects and group consultations; Assists with drafting human resources development strategies aimed at elevating both individual and organizational performance, with a strong emphasis on fostering a vibrant, engaged workplace culture. Conducts comprehensive needs assessments and designs, develops, and delivers training and development programs for employees on a University-wide basis, incorporating elements specifically designed to boost engagement and job satisfaction.</t>
  </si>
  <si>
    <t>Engagement &amp; Org Devt Consult/D1014/SE/Grade 13</t>
  </si>
  <si>
    <t>Engagem &amp; Org Devt Consult,Sr</t>
  </si>
  <si>
    <t>Within the Division of Human Resources, leads large-scale organizational change efforts, with a strong focus on enhancing both individual and organizational performance University-wide. Provides subject matter expertise and consultation to leadership and teams on organizational effectiveness and development initiatives, with a significant emphasis on employee engagement strategies. This position requires close collaboration with leaders and team members across the University, HR leadership, and HR business partners for assigned client groups, aiming to foster a culture of engagement, productivity, and inclusiveness.</t>
  </si>
  <si>
    <t>Engagem &amp; Org Devt Consult,Sr/D4014/SE/Grade 14</t>
  </si>
  <si>
    <t>*Mgr,Employee &amp; Org Devt</t>
  </si>
  <si>
    <t>Deactivate</t>
  </si>
  <si>
    <t>*Mgr,Employee &amp; Org Devt/D7052/SE/Grade 15</t>
  </si>
  <si>
    <t>Rev 03/27/2024</t>
  </si>
  <si>
    <t>F8008</t>
  </si>
  <si>
    <t>Dir,Campus Capital &amp; Space Pln</t>
  </si>
  <si>
    <t xml:space="preserve">In collaboration with Institutional Support Services leadership, directs and leads all aspects of the University capital planning process including operational processes, organizational structure, and associated positions. Provides strategic planning and guidance in the development, coordination, and financial planning for capital projects and long-term planning initiatives for the university. Ensures requested projects and near-term prioritized capital projects are programmed/planned and approved for implementation.
</t>
  </si>
  <si>
    <t>At least 7 years of progressively higher-level experience directly related to the duties and responsibilities specified.</t>
  </si>
  <si>
    <t>Dir,Campus Capital &amp; Space Pln/F8008/SC/Grade 17</t>
  </si>
  <si>
    <t>P8008</t>
  </si>
  <si>
    <t>Dir,Facilities Design &amp; Const</t>
  </si>
  <si>
    <t>11/1/9199</t>
  </si>
  <si>
    <t>In collaboration with Institutional Support Services leadership, directs and leads all aspects of capital project design and construction for the University, including consolidation and organization of construction processes, organizational structure, and associated positions. Provides effective and comprehensive project management for all institutional capital projects. Ensures projects are completed on time, within budget, and according to quality standards.</t>
  </si>
  <si>
    <t>2666211</t>
  </si>
  <si>
    <t>Dir,Facilities Design &amp; Const/P8008/SC/Grade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</si>
</sst>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000000"/>
  </numFmts>
  <fonts count="32" x14ac:knownFonts="1">
    <font>
      <sz val="11"/>
      <color theme="1"/>
      <name val="Calibri"/>
      <family val="2"/>
      <scheme val="minor"/>
    </font>
    <font>
      <sz val="11"/>
      <color theme="1"/>
      <name val="Arial"/>
      <family val="2"/>
    </font>
    <font>
      <sz val="11"/>
      <color theme="1"/>
      <name val="Arial"/>
      <family val="2"/>
    </font>
    <font>
      <b/>
      <sz val="11"/>
      <color theme="0"/>
      <name val="Arial"/>
      <family val="2"/>
    </font>
    <font>
      <b/>
      <sz val="11"/>
      <color theme="1"/>
      <name val="Arial"/>
      <family val="2"/>
    </font>
    <font>
      <sz val="11"/>
      <name val="Arial"/>
      <family val="2"/>
    </font>
    <font>
      <b/>
      <sz val="11"/>
      <color theme="0"/>
      <name val="Calibri"/>
      <family val="2"/>
      <scheme val="minor"/>
    </font>
    <font>
      <b/>
      <sz val="16"/>
      <color theme="0"/>
      <name val="Arial"/>
      <family val="2"/>
    </font>
    <font>
      <sz val="11"/>
      <name val="Calibri"/>
      <family val="2"/>
      <scheme val="minor"/>
    </font>
    <font>
      <b/>
      <sz val="11"/>
      <color theme="1"/>
      <name val="Calibri"/>
      <family val="2"/>
      <scheme val="minor"/>
    </font>
    <font>
      <b/>
      <sz val="14"/>
      <color theme="0"/>
      <name val="Arial"/>
      <family val="2"/>
    </font>
    <font>
      <b/>
      <sz val="18"/>
      <color theme="1"/>
      <name val="Arial"/>
      <family val="2"/>
    </font>
    <font>
      <b/>
      <sz val="13.5"/>
      <color rgb="FFFFFFFF"/>
      <name val="Arial"/>
      <family val="2"/>
    </font>
    <font>
      <sz val="13.5"/>
      <color theme="1"/>
      <name val="Calibri"/>
      <family val="2"/>
      <scheme val="minor"/>
    </font>
    <font>
      <b/>
      <sz val="11"/>
      <name val="Arial"/>
      <family val="2"/>
    </font>
    <font>
      <i/>
      <sz val="14"/>
      <color theme="1"/>
      <name val="Arial"/>
      <family val="2"/>
    </font>
    <font>
      <sz val="12"/>
      <color theme="1"/>
      <name val="Arial"/>
      <family val="2"/>
    </font>
    <font>
      <b/>
      <sz val="22"/>
      <color theme="1"/>
      <name val="Arial"/>
      <family val="2"/>
    </font>
    <font>
      <b/>
      <sz val="24"/>
      <color theme="1"/>
      <name val="Arial"/>
      <family val="2"/>
    </font>
    <font>
      <b/>
      <sz val="10"/>
      <color theme="0"/>
      <name val="Arial"/>
      <family val="2"/>
    </font>
    <font>
      <sz val="14"/>
      <color theme="0"/>
      <name val="Arial"/>
      <family val="2"/>
    </font>
    <font>
      <b/>
      <sz val="12"/>
      <color theme="0"/>
      <name val="Arial"/>
      <family val="2"/>
    </font>
    <font>
      <b/>
      <sz val="8"/>
      <color theme="1"/>
      <name val="Calibri"/>
      <family val="2"/>
      <scheme val="minor"/>
    </font>
    <font>
      <u/>
      <sz val="11"/>
      <color theme="10"/>
      <name val="Calibri"/>
      <family val="2"/>
      <scheme val="minor"/>
    </font>
    <font>
      <sz val="8"/>
      <name val="Calibri"/>
      <family val="2"/>
      <scheme val="minor"/>
    </font>
    <font>
      <b/>
      <u/>
      <sz val="11"/>
      <color theme="10"/>
      <name val="Calibri"/>
      <family val="2"/>
      <scheme val="minor"/>
    </font>
    <font>
      <sz val="12"/>
      <color theme="1"/>
      <name val="Calibri"/>
      <family val="2"/>
      <scheme val="minor"/>
    </font>
    <font>
      <u/>
      <sz val="12"/>
      <color theme="10"/>
      <name val="Calibri"/>
      <family val="2"/>
      <scheme val="minor"/>
    </font>
    <font>
      <b/>
      <sz val="14"/>
      <color theme="0"/>
      <name val="Calibri"/>
      <family val="2"/>
      <scheme val="minor"/>
    </font>
    <font>
      <b/>
      <sz val="8"/>
      <color theme="1"/>
      <name val="Arial"/>
      <family val="2"/>
    </font>
    <font>
      <sz val="11"/>
      <color rgb="FF9C5700"/>
      <name val="Calibri"/>
      <family val="2"/>
      <scheme val="minor"/>
    </font>
    <font>
      <sz val="10"/>
      <color theme="1"/>
      <name val="Arial"/>
      <family val="2"/>
    </font>
  </fonts>
  <fills count="18">
    <fill>
      <patternFill patternType="none"/>
    </fill>
    <fill>
      <patternFill patternType="gray125"/>
    </fill>
    <fill>
      <patternFill patternType="solid">
        <fgColor rgb="FF8A387C"/>
        <bgColor indexed="64"/>
      </patternFill>
    </fill>
    <fill>
      <patternFill patternType="solid">
        <fgColor theme="6"/>
        <bgColor indexed="64"/>
      </patternFill>
    </fill>
    <fill>
      <patternFill patternType="solid">
        <fgColor theme="0" tint="-4.9989318521683403E-2"/>
        <bgColor indexed="64"/>
      </patternFill>
    </fill>
    <fill>
      <patternFill patternType="solid">
        <fgColor rgb="FF007A86"/>
        <bgColor rgb="FF000000"/>
      </patternFill>
    </fill>
    <fill>
      <patternFill patternType="solid">
        <fgColor theme="4"/>
        <bgColor rgb="FF000000"/>
      </patternFill>
    </fill>
    <fill>
      <patternFill patternType="solid">
        <fgColor theme="8" tint="0.79998168889431442"/>
        <bgColor indexed="64"/>
      </patternFill>
    </fill>
    <fill>
      <patternFill patternType="solid">
        <fgColor theme="7"/>
        <bgColor indexed="64"/>
      </patternFill>
    </fill>
    <fill>
      <patternFill patternType="solid">
        <fgColor theme="5"/>
        <bgColor indexed="64"/>
      </patternFill>
    </fill>
    <fill>
      <patternFill patternType="solid">
        <fgColor theme="3"/>
        <bgColor indexed="64"/>
      </patternFill>
    </fill>
    <fill>
      <patternFill patternType="solid">
        <fgColor theme="3"/>
        <bgColor rgb="FF000000"/>
      </patternFill>
    </fill>
    <fill>
      <patternFill patternType="solid">
        <fgColor theme="9"/>
        <bgColor indexed="64"/>
      </patternFill>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5" tint="0.79998168889431442"/>
        <bgColor indexed="64"/>
      </patternFill>
    </fill>
    <fill>
      <patternFill patternType="solid">
        <fgColor rgb="FFFFEB9C"/>
      </patternFill>
    </fill>
  </fills>
  <borders count="46">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style="thin">
        <color auto="1"/>
      </top>
      <bottom style="thin">
        <color auto="1"/>
      </bottom>
      <diagonal/>
    </border>
    <border>
      <left style="thin">
        <color auto="1"/>
      </left>
      <right style="thin">
        <color auto="1"/>
      </right>
      <top/>
      <bottom style="thin">
        <color auto="1"/>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auto="1"/>
      </top>
      <bottom style="medium">
        <color indexed="64"/>
      </bottom>
      <diagonal/>
    </border>
    <border>
      <left/>
      <right style="medium">
        <color indexed="64"/>
      </right>
      <top style="medium">
        <color indexed="64"/>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theme="9" tint="0.39997558519241921"/>
      </left>
      <right/>
      <top style="thin">
        <color theme="9" tint="0.3999755851924192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s>
  <cellStyleXfs count="3">
    <xf numFmtId="0" fontId="0" fillId="0" borderId="0"/>
    <xf numFmtId="0" fontId="23" fillId="0" borderId="0" applyNumberFormat="0" applyFill="0" applyBorder="0" applyAlignment="0" applyProtection="0"/>
    <xf numFmtId="0" fontId="30" fillId="17" borderId="0" applyNumberFormat="0" applyBorder="0" applyAlignment="0" applyProtection="0"/>
  </cellStyleXfs>
  <cellXfs count="149">
    <xf numFmtId="0" fontId="0" fillId="0" borderId="0" xfId="0"/>
    <xf numFmtId="0" fontId="0" fillId="0" borderId="0" xfId="0" applyNumberFormat="1"/>
    <xf numFmtId="0" fontId="0" fillId="0" borderId="0" xfId="0" applyAlignment="1">
      <alignment wrapText="1"/>
    </xf>
    <xf numFmtId="0" fontId="0" fillId="0" borderId="0" xfId="0" applyAlignment="1">
      <alignment horizontal="center" wrapText="1"/>
    </xf>
    <xf numFmtId="0" fontId="0" fillId="0" borderId="0" xfId="0" applyNumberFormat="1" applyAlignment="1">
      <alignment wrapText="1"/>
    </xf>
    <xf numFmtId="0" fontId="6" fillId="3" borderId="0" xfId="0" applyFont="1" applyFill="1" applyAlignment="1">
      <alignment horizontal="center" vertical="center" wrapText="1"/>
    </xf>
    <xf numFmtId="0" fontId="3" fillId="0" borderId="0" xfId="0" applyFont="1" applyFill="1" applyBorder="1" applyAlignment="1" applyProtection="1">
      <alignment vertical="top" wrapText="1"/>
    </xf>
    <xf numFmtId="2" fontId="2" fillId="0" borderId="0" xfId="0" applyNumberFormat="1" applyFont="1" applyAlignment="1" applyProtection="1">
      <alignment horizontal="center" wrapText="1"/>
    </xf>
    <xf numFmtId="0" fontId="2" fillId="0" borderId="0" xfId="0" applyFont="1" applyAlignment="1" applyProtection="1">
      <alignment vertical="center" wrapText="1"/>
    </xf>
    <xf numFmtId="2" fontId="2" fillId="0" borderId="0" xfId="0" applyNumberFormat="1" applyFont="1" applyBorder="1" applyAlignment="1" applyProtection="1">
      <alignment horizontal="center" wrapText="1"/>
    </xf>
    <xf numFmtId="2" fontId="2"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wrapText="1"/>
    </xf>
    <xf numFmtId="0" fontId="2" fillId="0" borderId="0" xfId="0" applyFont="1" applyBorder="1" applyAlignment="1" applyProtection="1">
      <alignment wrapText="1"/>
    </xf>
    <xf numFmtId="0" fontId="8" fillId="0" borderId="0" xfId="0" applyFont="1" applyAlignment="1">
      <alignment wrapText="1"/>
    </xf>
    <xf numFmtId="0" fontId="0" fillId="0" borderId="0" xfId="0" applyNumberFormat="1" applyBorder="1" applyAlignment="1">
      <alignment wrapText="1"/>
    </xf>
    <xf numFmtId="0" fontId="0" fillId="0" borderId="0" xfId="0" applyNumberFormat="1" applyFont="1" applyFill="1" applyBorder="1" applyAlignment="1">
      <alignment wrapText="1"/>
    </xf>
    <xf numFmtId="0" fontId="0" fillId="0" borderId="31" xfId="0" applyBorder="1" applyAlignment="1">
      <alignment wrapText="1"/>
    </xf>
    <xf numFmtId="0" fontId="0" fillId="0" borderId="0" xfId="0" applyNumberFormat="1" applyFont="1" applyBorder="1" applyAlignment="1">
      <alignment wrapText="1"/>
    </xf>
    <xf numFmtId="0" fontId="4" fillId="0" borderId="15" xfId="0" applyFont="1" applyBorder="1" applyAlignment="1" applyProtection="1">
      <alignment horizontal="center" vertical="center" wrapText="1"/>
    </xf>
    <xf numFmtId="0" fontId="4" fillId="0" borderId="21" xfId="0" applyFont="1" applyBorder="1" applyAlignment="1" applyProtection="1">
      <alignment horizontal="center" vertical="center" wrapText="1"/>
    </xf>
    <xf numFmtId="2" fontId="4" fillId="0" borderId="12" xfId="0" applyNumberFormat="1" applyFont="1" applyBorder="1" applyAlignment="1" applyProtection="1">
      <alignment horizontal="center" vertical="center" wrapText="1"/>
    </xf>
    <xf numFmtId="0" fontId="4" fillId="7" borderId="15" xfId="0" applyFont="1" applyFill="1" applyBorder="1" applyAlignment="1" applyProtection="1">
      <alignment horizontal="center" vertical="center" wrapText="1"/>
    </xf>
    <xf numFmtId="2" fontId="4" fillId="0" borderId="11" xfId="0" applyNumberFormat="1" applyFont="1" applyBorder="1" applyAlignment="1" applyProtection="1">
      <alignment horizontal="center" vertical="center" wrapText="1"/>
    </xf>
    <xf numFmtId="2" fontId="4" fillId="0" borderId="14" xfId="0" applyNumberFormat="1" applyFont="1" applyBorder="1" applyAlignment="1" applyProtection="1">
      <alignment horizontal="center" vertical="center" wrapText="1"/>
    </xf>
    <xf numFmtId="0" fontId="9" fillId="9" borderId="0" xfId="0" applyFont="1" applyFill="1" applyAlignment="1">
      <alignment horizontal="center" vertical="center" wrapText="1"/>
    </xf>
    <xf numFmtId="0" fontId="7" fillId="2" borderId="20" xfId="0" applyFont="1" applyFill="1" applyBorder="1" applyAlignment="1" applyProtection="1">
      <alignment horizontal="centerContinuous" vertical="center" wrapText="1"/>
    </xf>
    <xf numFmtId="0" fontId="7" fillId="2" borderId="13" xfId="0" applyFont="1" applyFill="1" applyBorder="1" applyAlignment="1" applyProtection="1">
      <alignment horizontal="centerContinuous" vertical="center" wrapText="1"/>
    </xf>
    <xf numFmtId="0" fontId="0" fillId="0" borderId="0" xfId="0" applyBorder="1" applyAlignment="1">
      <alignment wrapText="1"/>
    </xf>
    <xf numFmtId="0" fontId="4" fillId="0" borderId="0" xfId="0" applyFont="1" applyAlignment="1" applyProtection="1"/>
    <xf numFmtId="0" fontId="3" fillId="9" borderId="2" xfId="0" applyFont="1" applyFill="1" applyBorder="1" applyAlignment="1" applyProtection="1">
      <alignment horizontal="left" vertical="center" wrapText="1"/>
    </xf>
    <xf numFmtId="0" fontId="2" fillId="0" borderId="0" xfId="0" applyFont="1" applyAlignment="1" applyProtection="1">
      <alignment horizontal="left" vertical="top" wrapText="1"/>
    </xf>
    <xf numFmtId="0" fontId="2" fillId="0" borderId="0" xfId="0" applyFont="1" applyAlignment="1" applyProtection="1">
      <alignment wrapText="1"/>
    </xf>
    <xf numFmtId="0" fontId="3" fillId="9" borderId="22" xfId="0" applyFont="1" applyFill="1" applyBorder="1" applyAlignment="1" applyProtection="1">
      <alignment vertical="center" wrapText="1"/>
    </xf>
    <xf numFmtId="14" fontId="5" fillId="4" borderId="3" xfId="0" applyNumberFormat="1" applyFont="1" applyFill="1" applyBorder="1" applyAlignment="1" applyProtection="1">
      <alignment horizontal="left" wrapText="1"/>
    </xf>
    <xf numFmtId="0" fontId="5" fillId="4" borderId="3" xfId="0" applyFont="1" applyFill="1" applyBorder="1" applyAlignment="1" applyProtection="1">
      <alignment horizontal="left" vertical="center" wrapText="1"/>
    </xf>
    <xf numFmtId="2" fontId="2" fillId="0" borderId="0" xfId="0" applyNumberFormat="1" applyFont="1" applyAlignment="1" applyProtection="1">
      <alignment horizontal="center" vertical="center" wrapText="1"/>
    </xf>
    <xf numFmtId="0" fontId="2" fillId="0" borderId="0" xfId="0" applyFont="1" applyBorder="1" applyAlignment="1" applyProtection="1">
      <alignment vertical="center" wrapText="1"/>
    </xf>
    <xf numFmtId="0" fontId="3" fillId="9" borderId="7" xfId="0" applyFont="1" applyFill="1" applyBorder="1" applyAlignment="1" applyProtection="1">
      <alignment horizontal="left" vertical="center" wrapText="1"/>
    </xf>
    <xf numFmtId="0" fontId="5" fillId="4" borderId="6" xfId="0" applyFont="1" applyFill="1" applyBorder="1" applyAlignment="1" applyProtection="1">
      <alignment horizontal="left" wrapText="1"/>
    </xf>
    <xf numFmtId="2" fontId="1" fillId="0" borderId="0" xfId="0" applyNumberFormat="1" applyFont="1" applyAlignment="1" applyProtection="1">
      <alignment horizontal="center" wrapText="1"/>
    </xf>
    <xf numFmtId="0" fontId="4" fillId="0" borderId="37" xfId="0" applyFont="1" applyBorder="1" applyAlignment="1" applyProtection="1">
      <alignment horizontal="center" vertical="center" wrapText="1"/>
    </xf>
    <xf numFmtId="0" fontId="4" fillId="0" borderId="38" xfId="0" applyFont="1" applyFill="1" applyBorder="1" applyAlignment="1" applyProtection="1">
      <alignment horizontal="center" vertical="center" wrapText="1"/>
    </xf>
    <xf numFmtId="2" fontId="4" fillId="0" borderId="0" xfId="0" applyNumberFormat="1" applyFont="1" applyFill="1" applyBorder="1" applyAlignment="1" applyProtection="1">
      <alignment horizontal="center" wrapText="1"/>
    </xf>
    <xf numFmtId="0" fontId="1" fillId="0" borderId="2" xfId="0" applyFont="1" applyFill="1" applyBorder="1" applyAlignment="1" applyProtection="1">
      <alignment wrapText="1"/>
      <protection locked="0"/>
    </xf>
    <xf numFmtId="0" fontId="2" fillId="4" borderId="3" xfId="0" applyFont="1" applyFill="1" applyBorder="1" applyAlignment="1" applyProtection="1">
      <alignment horizontal="center" wrapText="1"/>
    </xf>
    <xf numFmtId="0" fontId="2" fillId="0" borderId="2" xfId="0" applyFont="1" applyFill="1" applyBorder="1" applyAlignment="1" applyProtection="1">
      <alignment wrapText="1"/>
      <protection locked="0"/>
    </xf>
    <xf numFmtId="0" fontId="2" fillId="0" borderId="39" xfId="0" applyFont="1" applyFill="1" applyBorder="1" applyAlignment="1" applyProtection="1">
      <alignment wrapText="1"/>
      <protection locked="0"/>
    </xf>
    <xf numFmtId="0" fontId="2" fillId="4" borderId="40" xfId="0" applyFont="1" applyFill="1" applyBorder="1" applyAlignment="1" applyProtection="1">
      <alignment horizontal="center" wrapText="1"/>
    </xf>
    <xf numFmtId="49" fontId="2" fillId="0" borderId="0" xfId="0" applyNumberFormat="1" applyFont="1" applyAlignment="1" applyProtection="1">
      <alignment wrapText="1"/>
    </xf>
    <xf numFmtId="0" fontId="1" fillId="0" borderId="0" xfId="0" applyFont="1" applyAlignment="1" applyProtection="1">
      <alignment wrapText="1"/>
    </xf>
    <xf numFmtId="165" fontId="4" fillId="0" borderId="0" xfId="0" applyNumberFormat="1" applyFont="1" applyFill="1" applyBorder="1" applyAlignment="1">
      <alignment horizontal="right" wrapText="1"/>
    </xf>
    <xf numFmtId="165" fontId="2" fillId="0" borderId="0" xfId="0" applyNumberFormat="1" applyFont="1" applyAlignment="1" applyProtection="1">
      <alignment wrapText="1"/>
    </xf>
    <xf numFmtId="0" fontId="1" fillId="0" borderId="34"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 fillId="0" borderId="33" xfId="0" applyFont="1" applyFill="1" applyBorder="1" applyAlignment="1" applyProtection="1">
      <alignment horizontal="left" vertical="center" wrapText="1"/>
      <protection locked="0"/>
    </xf>
    <xf numFmtId="0" fontId="2" fillId="0" borderId="34"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1" fillId="0" borderId="32" xfId="0" applyNumberFormat="1" applyFont="1" applyBorder="1" applyAlignment="1" applyProtection="1">
      <alignment horizontal="left" vertical="center" wrapText="1"/>
      <protection locked="0"/>
    </xf>
    <xf numFmtId="0" fontId="1" fillId="0" borderId="4" xfId="0" applyNumberFormat="1" applyFont="1" applyBorder="1" applyAlignment="1" applyProtection="1">
      <alignment horizontal="left" vertical="center" wrapText="1"/>
      <protection locked="0"/>
    </xf>
    <xf numFmtId="0" fontId="1" fillId="0" borderId="36" xfId="0" applyNumberFormat="1" applyFont="1" applyBorder="1" applyAlignment="1" applyProtection="1">
      <alignment horizontal="left" vertical="center" wrapText="1"/>
      <protection locked="0"/>
    </xf>
    <xf numFmtId="0" fontId="2" fillId="0" borderId="36" xfId="0" applyNumberFormat="1" applyFont="1" applyBorder="1" applyAlignment="1" applyProtection="1">
      <alignment horizontal="left" vertical="center" wrapText="1"/>
      <protection locked="0"/>
    </xf>
    <xf numFmtId="0" fontId="1" fillId="0" borderId="16" xfId="0" applyNumberFormat="1" applyFont="1" applyBorder="1" applyAlignment="1" applyProtection="1">
      <alignment horizontal="left" vertical="center" wrapText="1"/>
      <protection locked="0"/>
    </xf>
    <xf numFmtId="0" fontId="4" fillId="0" borderId="0" xfId="0" applyFont="1" applyAlignment="1" applyProtection="1">
      <alignment horizontal="left"/>
    </xf>
    <xf numFmtId="165" fontId="2" fillId="7" borderId="28" xfId="0" applyNumberFormat="1" applyFont="1" applyFill="1" applyBorder="1" applyAlignment="1" applyProtection="1">
      <alignment horizontal="center" vertical="center" wrapText="1"/>
    </xf>
    <xf numFmtId="165" fontId="1" fillId="7" borderId="29" xfId="0" applyNumberFormat="1" applyFont="1" applyFill="1" applyBorder="1" applyAlignment="1" applyProtection="1">
      <alignment horizontal="center" vertical="center" wrapText="1"/>
    </xf>
    <xf numFmtId="165" fontId="2" fillId="7" borderId="29" xfId="0" applyNumberFormat="1" applyFont="1" applyFill="1" applyBorder="1" applyAlignment="1" applyProtection="1">
      <alignment horizontal="center" vertical="center" wrapText="1"/>
    </xf>
    <xf numFmtId="165" fontId="2" fillId="7" borderId="30" xfId="0" applyNumberFormat="1" applyFont="1" applyFill="1" applyBorder="1" applyAlignment="1" applyProtection="1">
      <alignment horizontal="center" vertical="center" wrapText="1"/>
    </xf>
    <xf numFmtId="0" fontId="1" fillId="0" borderId="33" xfId="0" applyFont="1" applyFill="1" applyBorder="1" applyAlignment="1" applyProtection="1">
      <alignment vertical="center" wrapText="1"/>
      <protection locked="0"/>
    </xf>
    <xf numFmtId="0" fontId="1" fillId="0" borderId="10" xfId="0" applyFont="1" applyFill="1" applyBorder="1" applyAlignment="1" applyProtection="1">
      <alignment vertical="center" wrapText="1"/>
      <protection locked="0"/>
    </xf>
    <xf numFmtId="0" fontId="2" fillId="0" borderId="10" xfId="0" applyFont="1" applyBorder="1" applyAlignment="1" applyProtection="1">
      <alignment horizontal="center" vertical="center" wrapText="1"/>
      <protection locked="0"/>
    </xf>
    <xf numFmtId="164" fontId="2" fillId="0" borderId="10" xfId="0" applyNumberFormat="1" applyFont="1" applyBorder="1" applyAlignment="1" applyProtection="1">
      <alignment horizontal="center" vertical="center" wrapText="1"/>
      <protection locked="0"/>
    </xf>
    <xf numFmtId="2" fontId="2" fillId="4" borderId="27" xfId="0" applyNumberFormat="1" applyFont="1" applyFill="1" applyBorder="1" applyAlignment="1" applyProtection="1">
      <alignment horizontal="center" vertical="center" wrapText="1"/>
    </xf>
    <xf numFmtId="2" fontId="2" fillId="4" borderId="32" xfId="0" applyNumberFormat="1" applyFont="1" applyFill="1" applyBorder="1" applyAlignment="1" applyProtection="1">
      <alignment horizontal="center" vertical="center" wrapText="1"/>
    </xf>
    <xf numFmtId="0" fontId="2" fillId="4" borderId="28" xfId="0" applyNumberFormat="1" applyFont="1" applyFill="1" applyBorder="1" applyAlignment="1" applyProtection="1">
      <alignment horizontal="center" vertical="center" wrapText="1"/>
    </xf>
    <xf numFmtId="0" fontId="1" fillId="0" borderId="1" xfId="0" applyFont="1" applyFill="1" applyBorder="1" applyAlignment="1" applyProtection="1">
      <alignment vertical="center" wrapText="1"/>
      <protection locked="0"/>
    </xf>
    <xf numFmtId="0" fontId="1" fillId="0" borderId="10" xfId="0"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wrapText="1"/>
      <protection locked="0"/>
    </xf>
    <xf numFmtId="2" fontId="1" fillId="4" borderId="27" xfId="0" applyNumberFormat="1" applyFont="1" applyFill="1" applyBorder="1" applyAlignment="1" applyProtection="1">
      <alignment horizontal="center" vertical="center" wrapText="1"/>
    </xf>
    <xf numFmtId="2" fontId="1" fillId="4" borderId="32" xfId="0" applyNumberFormat="1" applyFont="1" applyFill="1" applyBorder="1" applyAlignment="1" applyProtection="1">
      <alignment horizontal="center" vertical="center" wrapText="1"/>
    </xf>
    <xf numFmtId="0" fontId="1" fillId="4" borderId="29" xfId="0" applyNumberFormat="1" applyFont="1" applyFill="1" applyBorder="1" applyAlignment="1" applyProtection="1">
      <alignment horizontal="center" vertical="center" wrapText="1"/>
    </xf>
    <xf numFmtId="14" fontId="1" fillId="0" borderId="1" xfId="0" applyNumberFormat="1" applyFont="1" applyBorder="1" applyAlignment="1" applyProtection="1">
      <alignment horizontal="center" vertical="center" wrapText="1"/>
      <protection locked="0"/>
    </xf>
    <xf numFmtId="0" fontId="1" fillId="0" borderId="8" xfId="0" applyFont="1" applyFill="1" applyBorder="1" applyAlignment="1" applyProtection="1">
      <alignment vertical="center" wrapText="1"/>
      <protection locked="0"/>
    </xf>
    <xf numFmtId="49" fontId="5" fillId="0" borderId="26" xfId="0" applyNumberFormat="1" applyFont="1" applyFill="1" applyBorder="1" applyAlignment="1" applyProtection="1">
      <alignment horizontal="left" vertical="top" wrapText="1"/>
      <protection locked="0"/>
    </xf>
    <xf numFmtId="49" fontId="5" fillId="0" borderId="3" xfId="0" applyNumberFormat="1" applyFont="1" applyFill="1" applyBorder="1" applyAlignment="1" applyProtection="1">
      <alignment horizontal="left" vertical="top" wrapText="1"/>
      <protection locked="0"/>
    </xf>
    <xf numFmtId="164" fontId="1" fillId="0" borderId="10" xfId="0" applyNumberFormat="1" applyFont="1" applyBorder="1" applyAlignment="1" applyProtection="1">
      <alignment horizontal="center" vertical="center" wrapText="1"/>
      <protection locked="0"/>
    </xf>
    <xf numFmtId="0" fontId="21" fillId="2" borderId="14" xfId="0" applyFont="1" applyFill="1" applyBorder="1" applyAlignment="1" applyProtection="1">
      <alignment horizontal="centerContinuous" vertical="center" wrapText="1"/>
    </xf>
    <xf numFmtId="2" fontId="4" fillId="13" borderId="14" xfId="0" applyNumberFormat="1" applyFont="1" applyFill="1" applyBorder="1" applyAlignment="1" applyProtection="1">
      <alignment horizontal="center" vertical="center" wrapText="1"/>
    </xf>
    <xf numFmtId="2" fontId="4" fillId="0" borderId="14" xfId="0" applyNumberFormat="1" applyFont="1" applyFill="1" applyBorder="1" applyAlignment="1">
      <alignment horizontal="center" vertical="center" wrapText="1"/>
    </xf>
    <xf numFmtId="2" fontId="4" fillId="13" borderId="15" xfId="0" applyNumberFormat="1" applyFont="1" applyFill="1" applyBorder="1" applyAlignment="1" applyProtection="1">
      <alignment horizontal="center" vertical="center" wrapText="1"/>
    </xf>
    <xf numFmtId="2" fontId="22" fillId="0" borderId="0" xfId="0" applyNumberFormat="1" applyFont="1" applyAlignment="1" applyProtection="1">
      <alignment horizontal="right" wrapText="1"/>
    </xf>
    <xf numFmtId="0" fontId="23" fillId="0" borderId="0" xfId="1" applyAlignment="1" applyProtection="1">
      <alignment horizontal="left" vertical="top" wrapText="1"/>
    </xf>
    <xf numFmtId="0" fontId="25" fillId="14" borderId="0" xfId="1" applyFont="1" applyFill="1" applyAlignment="1" applyProtection="1">
      <alignment horizontal="center" vertical="center" wrapText="1"/>
    </xf>
    <xf numFmtId="0" fontId="6" fillId="8" borderId="0" xfId="0" applyFont="1" applyFill="1" applyAlignment="1">
      <alignment horizontal="center" vertical="center" wrapText="1"/>
    </xf>
    <xf numFmtId="0" fontId="28" fillId="3" borderId="43"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3" borderId="0" xfId="0" applyFont="1" applyFill="1" applyAlignment="1">
      <alignment horizontal="center" vertical="center" wrapText="1"/>
    </xf>
    <xf numFmtId="0" fontId="28" fillId="15" borderId="43" xfId="0" applyFont="1" applyFill="1" applyBorder="1" applyAlignment="1">
      <alignment horizontal="center" vertical="center" wrapText="1"/>
    </xf>
    <xf numFmtId="0" fontId="9" fillId="0" borderId="0" xfId="0" applyFont="1" applyAlignment="1">
      <alignment horizontal="center" vertical="center" wrapText="1"/>
    </xf>
    <xf numFmtId="0" fontId="26" fillId="0" borderId="43" xfId="0" applyNumberFormat="1" applyFont="1" applyBorder="1" applyAlignment="1">
      <alignment horizontal="center"/>
    </xf>
    <xf numFmtId="0" fontId="26" fillId="0" borderId="13" xfId="0" applyFont="1" applyBorder="1" applyAlignment="1">
      <alignment horizontal="center"/>
    </xf>
    <xf numFmtId="0" fontId="26" fillId="0" borderId="0" xfId="0" applyFont="1" applyBorder="1" applyAlignment="1">
      <alignment horizontal="center"/>
    </xf>
    <xf numFmtId="0" fontId="23" fillId="0" borderId="43" xfId="1" applyFill="1" applyBorder="1" applyAlignment="1">
      <alignment horizontal="center"/>
    </xf>
    <xf numFmtId="0" fontId="26" fillId="0" borderId="44" xfId="0" applyNumberFormat="1" applyFont="1" applyBorder="1" applyAlignment="1">
      <alignment horizontal="center"/>
    </xf>
    <xf numFmtId="0" fontId="27" fillId="0" borderId="44" xfId="1" applyFont="1" applyFill="1" applyBorder="1" applyAlignment="1">
      <alignment horizontal="center"/>
    </xf>
    <xf numFmtId="0" fontId="26" fillId="0" borderId="15" xfId="0" applyNumberFormat="1" applyFont="1" applyBorder="1" applyAlignment="1">
      <alignment horizontal="center"/>
    </xf>
    <xf numFmtId="0" fontId="26" fillId="0" borderId="11" xfId="0" applyFont="1" applyBorder="1" applyAlignment="1">
      <alignment horizontal="center"/>
    </xf>
    <xf numFmtId="0" fontId="27" fillId="0" borderId="15" xfId="1" applyFont="1" applyFill="1" applyBorder="1" applyAlignment="1">
      <alignment horizontal="center"/>
    </xf>
    <xf numFmtId="0" fontId="0" fillId="0" borderId="0" xfId="0" applyAlignment="1">
      <alignment horizontal="center"/>
    </xf>
    <xf numFmtId="0" fontId="22" fillId="0" borderId="0" xfId="0" applyFont="1" applyAlignment="1">
      <alignment horizontal="right" vertical="top" wrapText="1"/>
    </xf>
    <xf numFmtId="2" fontId="29" fillId="0" borderId="0" xfId="0" applyNumberFormat="1" applyFont="1" applyAlignment="1" applyProtection="1">
      <alignment horizontal="right" wrapText="1"/>
    </xf>
    <xf numFmtId="0" fontId="31" fillId="0" borderId="0" xfId="0" applyFont="1" applyBorder="1" applyAlignment="1">
      <alignment horizontal="center" vertical="center" wrapText="1"/>
    </xf>
    <xf numFmtId="0" fontId="0" fillId="0" borderId="45" xfId="0" applyBorder="1" applyAlignment="1">
      <alignment wrapText="1"/>
    </xf>
    <xf numFmtId="0" fontId="9" fillId="0" borderId="0" xfId="0" applyNumberFormat="1" applyFont="1" applyBorder="1" applyAlignment="1">
      <alignment wrapText="1"/>
    </xf>
    <xf numFmtId="0" fontId="31" fillId="0" borderId="0" xfId="0" applyFont="1" applyBorder="1" applyAlignment="1">
      <alignment horizontal="left" vertical="center" wrapText="1"/>
    </xf>
    <xf numFmtId="0" fontId="30" fillId="17" borderId="0" xfId="2" applyBorder="1" applyAlignment="1">
      <alignment horizontal="left" vertical="center" wrapText="1"/>
    </xf>
    <xf numFmtId="0" fontId="9" fillId="16" borderId="41" xfId="0" applyFont="1" applyFill="1" applyBorder="1" applyAlignment="1">
      <alignment horizontal="left" vertical="top" wrapText="1"/>
    </xf>
    <xf numFmtId="0" fontId="9" fillId="16" borderId="42" xfId="0" applyFont="1" applyFill="1" applyBorder="1" applyAlignment="1">
      <alignment horizontal="left" vertical="top" wrapText="1"/>
    </xf>
    <xf numFmtId="0" fontId="3" fillId="9" borderId="1" xfId="0" applyFont="1" applyFill="1" applyBorder="1" applyAlignment="1" applyProtection="1">
      <alignment horizontal="left" vertical="center" wrapText="1"/>
    </xf>
    <xf numFmtId="0" fontId="3" fillId="9" borderId="25" xfId="0" applyFont="1" applyFill="1" applyBorder="1" applyAlignment="1" applyProtection="1">
      <alignment horizontal="left" vertical="center" wrapText="1"/>
    </xf>
    <xf numFmtId="0" fontId="5" fillId="4" borderId="8" xfId="0" applyFont="1" applyFill="1" applyBorder="1" applyAlignment="1" applyProtection="1">
      <alignment horizontal="left" wrapText="1"/>
    </xf>
    <xf numFmtId="0" fontId="4" fillId="0" borderId="0" xfId="0" applyFont="1" applyAlignment="1" applyProtection="1">
      <alignment horizontal="left" vertical="top" wrapText="1"/>
    </xf>
    <xf numFmtId="0" fontId="14" fillId="0" borderId="1" xfId="0" applyFont="1" applyFill="1" applyBorder="1" applyAlignment="1" applyProtection="1">
      <alignment horizontal="left" vertical="center" wrapText="1"/>
      <protection locked="0"/>
    </xf>
    <xf numFmtId="49" fontId="5" fillId="0" borderId="1" xfId="0" applyNumberFormat="1" applyFont="1" applyFill="1" applyBorder="1" applyAlignment="1" applyProtection="1">
      <alignment horizontal="left" vertical="center" wrapText="1"/>
      <protection locked="0"/>
    </xf>
    <xf numFmtId="0" fontId="4" fillId="0" borderId="0" xfId="0" applyFont="1" applyBorder="1" applyAlignment="1" applyProtection="1">
      <alignment horizontal="center" vertical="top" wrapText="1"/>
    </xf>
    <xf numFmtId="0" fontId="0" fillId="0" borderId="0" xfId="0" applyAlignment="1">
      <alignment vertical="top" wrapText="1"/>
    </xf>
    <xf numFmtId="0" fontId="7" fillId="10" borderId="20" xfId="0" applyFont="1" applyFill="1" applyBorder="1" applyAlignment="1" applyProtection="1">
      <alignment horizontal="center" vertical="center" wrapText="1"/>
    </xf>
    <xf numFmtId="0" fontId="7" fillId="10" borderId="13" xfId="0" applyFont="1" applyFill="1" applyBorder="1" applyAlignment="1" applyProtection="1">
      <alignment horizontal="center" vertical="center" wrapText="1"/>
    </xf>
    <xf numFmtId="0" fontId="7" fillId="10" borderId="17" xfId="0" applyFont="1" applyFill="1" applyBorder="1" applyAlignment="1" applyProtection="1">
      <alignment horizontal="center" vertical="center" wrapText="1"/>
    </xf>
    <xf numFmtId="0" fontId="12" fillId="11" borderId="5" xfId="0" applyFont="1" applyFill="1" applyBorder="1" applyAlignment="1">
      <alignment horizontal="left" wrapText="1"/>
    </xf>
    <xf numFmtId="0" fontId="12" fillId="11" borderId="16" xfId="0" applyFont="1" applyFill="1" applyBorder="1" applyAlignment="1">
      <alignment horizontal="left" wrapText="1"/>
    </xf>
    <xf numFmtId="49" fontId="5" fillId="0" borderId="23" xfId="0" applyNumberFormat="1" applyFont="1" applyBorder="1" applyAlignment="1" applyProtection="1">
      <alignment horizontal="left" vertical="center" wrapText="1"/>
      <protection locked="0"/>
    </xf>
    <xf numFmtId="49" fontId="5" fillId="0" borderId="24" xfId="0" applyNumberFormat="1" applyFont="1" applyBorder="1" applyAlignment="1" applyProtection="1">
      <alignment horizontal="left" vertical="center" wrapText="1"/>
      <protection locked="0"/>
    </xf>
    <xf numFmtId="0" fontId="7" fillId="8" borderId="41" xfId="0" applyFont="1" applyFill="1" applyBorder="1" applyAlignment="1" applyProtection="1">
      <alignment horizontal="center" vertical="center" wrapText="1"/>
    </xf>
    <xf numFmtId="0" fontId="7" fillId="8" borderId="42" xfId="0" applyFont="1" applyFill="1" applyBorder="1" applyAlignment="1" applyProtection="1">
      <alignment horizontal="center" vertical="center" wrapText="1"/>
    </xf>
    <xf numFmtId="0" fontId="12" fillId="5" borderId="18" xfId="0" applyFont="1" applyFill="1" applyBorder="1" applyAlignment="1">
      <alignment horizontal="left" wrapText="1"/>
    </xf>
    <xf numFmtId="0" fontId="13" fillId="0" borderId="19" xfId="0" applyFont="1" applyBorder="1" applyAlignment="1">
      <alignment wrapText="1"/>
    </xf>
    <xf numFmtId="0" fontId="12" fillId="6" borderId="4" xfId="0" applyFont="1" applyFill="1" applyBorder="1" applyAlignment="1">
      <alignment wrapText="1"/>
    </xf>
    <xf numFmtId="0" fontId="13" fillId="0" borderId="9" xfId="0" applyFont="1" applyBorder="1" applyAlignment="1">
      <alignment wrapText="1"/>
    </xf>
    <xf numFmtId="49" fontId="7" fillId="12" borderId="12" xfId="0" applyNumberFormat="1" applyFont="1" applyFill="1" applyBorder="1" applyAlignment="1" applyProtection="1">
      <alignment horizontal="center" vertical="center" wrapText="1"/>
      <protection locked="0"/>
    </xf>
    <xf numFmtId="49" fontId="3" fillId="12" borderId="11" xfId="0" applyNumberFormat="1" applyFont="1" applyFill="1" applyBorder="1" applyAlignment="1" applyProtection="1">
      <alignment horizontal="center" vertical="center" wrapText="1"/>
      <protection locked="0"/>
    </xf>
    <xf numFmtId="49" fontId="3" fillId="12" borderId="21" xfId="0" applyNumberFormat="1" applyFont="1" applyFill="1" applyBorder="1" applyAlignment="1" applyProtection="1">
      <alignment horizontal="center" vertical="center" wrapText="1"/>
      <protection locked="0"/>
    </xf>
    <xf numFmtId="49" fontId="5" fillId="0" borderId="12" xfId="0" applyNumberFormat="1" applyFont="1" applyFill="1" applyBorder="1" applyAlignment="1" applyProtection="1">
      <alignment horizontal="left" vertical="top" wrapText="1"/>
      <protection locked="0"/>
    </xf>
    <xf numFmtId="49" fontId="5" fillId="0" borderId="11" xfId="0" applyNumberFormat="1" applyFont="1" applyFill="1" applyBorder="1" applyAlignment="1" applyProtection="1">
      <alignment horizontal="left" vertical="top" wrapText="1"/>
      <protection locked="0"/>
    </xf>
    <xf numFmtId="49" fontId="5" fillId="0" borderId="21" xfId="0" applyNumberFormat="1" applyFont="1" applyFill="1" applyBorder="1" applyAlignment="1" applyProtection="1">
      <alignment horizontal="left" vertical="top" wrapText="1"/>
      <protection locked="0"/>
    </xf>
    <xf numFmtId="0" fontId="3" fillId="9" borderId="8" xfId="0" applyFont="1" applyFill="1" applyBorder="1" applyAlignment="1" applyProtection="1">
      <alignment horizontal="left" vertical="center" wrapText="1"/>
    </xf>
  </cellXfs>
  <cellStyles count="3">
    <cellStyle name="Hyperlink" xfId="1" builtinId="8"/>
    <cellStyle name="Neutral" xfId="2" builtinId="28"/>
    <cellStyle name="Normal" xfId="0" builtinId="0"/>
  </cellStyles>
  <dxfs count="847">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6"/>
        </patternFill>
      </fill>
      <alignment horizontal="center" vertical="center" textRotation="0" wrapText="1" indent="0" justifyLastLine="0" shrinkToFit="0" readingOrder="0"/>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rgb="FF000000"/>
        </left>
        <right style="medium">
          <color rgb="FF000000"/>
        </right>
        <top style="medium">
          <color rgb="FF000000"/>
        </top>
        <bottom style="medium">
          <color rgb="FF000000"/>
        </bottom>
      </border>
    </dxf>
    <dxf>
      <alignment vertical="center" textRotation="0" wrapText="1" indent="0" justifyLastLine="0" shrinkToFit="0" readingOrder="0"/>
    </dxf>
    <dxf>
      <border outline="0">
        <bottom style="medium">
          <color rgb="FF000000"/>
        </bottom>
      </border>
    </dxf>
    <dxf>
      <alignment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1" indent="0" justifyLastLine="0" shrinkToFit="0" readingOrder="0"/>
      <border diagonalUp="0" diagonalDown="0" outline="0">
        <left style="medium">
          <color indexed="64"/>
        </left>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theme="8"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numFmt numFmtId="164" formatCode="m/d/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left style="medium">
          <color indexed="64"/>
        </left>
        <right style="medium">
          <color indexed="64"/>
        </right>
        <top style="medium">
          <color indexed="64"/>
        </top>
        <bottom style="medium">
          <color indexed="64"/>
        </bottom>
      </border>
    </dxf>
    <dxf>
      <alignment vertical="center" textRotation="0" wrapText="1" indent="0" justifyLastLine="0" shrinkToFit="0" readingOrder="0"/>
    </dxf>
    <dxf>
      <border outline="0">
        <bottom style="medium">
          <color indexed="64"/>
        </bottom>
      </border>
    </dxf>
    <dxf>
      <alignment textRotation="0" wrapText="1" indent="0" justifyLastLine="0" shrinkToFit="0" readingOrder="0"/>
    </dxf>
  </dxfs>
  <tableStyles count="0" defaultTableStyle="TableStyleMedium2" defaultPivotStyle="PivotStyleLight16"/>
  <colors>
    <mruColors>
      <color rgb="FFFDFBCB"/>
      <color rgb="FFB74DA5"/>
      <color rgb="FF00BCD0"/>
      <color rgb="FF00AEC0"/>
      <color rgb="FF007A86"/>
      <color rgb="FF00757E"/>
      <color rgb="FF63666A"/>
      <color rgb="FF8A387C"/>
      <color rgb="FFED8B00"/>
      <color rgb="FFFFC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3" name="Picture 2">
          <a:extLst>
            <a:ext uri="{FF2B5EF4-FFF2-40B4-BE49-F238E27FC236}">
              <a16:creationId xmlns:a16="http://schemas.microsoft.com/office/drawing/2014/main" id="{F0F41EFF-3B35-463F-A229-77231ED288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2" name="TextBox 1">
          <a:extLst>
            <a:ext uri="{FF2B5EF4-FFF2-40B4-BE49-F238E27FC236}">
              <a16:creationId xmlns:a16="http://schemas.microsoft.com/office/drawing/2014/main" id="{613341F9-BC5C-42B5-9F8B-2514AB41C222}"/>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80EA4304-8624-4EF9-B09F-86BA0A0E7179}"/>
            </a:ext>
          </a:extLst>
        </xdr:cNvPr>
        <xdr:cNvSpPr txBox="1"/>
      </xdr:nvSpPr>
      <xdr:spPr>
        <a:xfrm>
          <a:off x="2456017" y="45161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2EC4814A-9AB7-49CE-890E-F306EC0486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9A78EFBB-8876-4519-A569-6F87E582A7F0}"/>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C58968FD-FD49-477C-95F2-249DB554D247}"/>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D6B261B9-6E37-42F7-BBB3-D15D8A4E1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87E3CF8B-F98B-4B4F-90F4-6DF7701DEF69}"/>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FE7B64D0-4598-4057-9EA0-400D3533FFD5}"/>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AA8D226F-EA96-4E97-BA05-B1192EE7D4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F4694F72-2A40-4CE6-8FC2-08F02CEB7DEC}"/>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613C978E-FFAC-43AF-B612-57CA89F3A627}"/>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6FD911BD-80E1-48D6-AEA6-A0482E42F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8D2E1083-FB1B-44A5-99DD-4259230BC534}"/>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63746F93-E623-4CDB-873C-44E4E96A98B1}"/>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FBF6CDF1-15C4-49B4-8B8E-2F29748DD8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2C415E33-EB17-461F-9E66-5050C8AA1BE2}"/>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D08B2CD4-25CC-4BF3-B694-A0820B14FD2F}"/>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79094CF9-8455-4FEF-A681-E428239AFE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C452FD71-C6AB-480C-9AF8-F013A3ED0880}"/>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7576277B-88E5-422C-8011-9528E24A0DBC}"/>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D56CA4C1-8A97-47C5-B0A1-996DEC087A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CDA26D3B-8F1C-4BA2-9511-56DC6E959FE1}"/>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1CFC4FB3-B415-4D13-9D47-C0A3F450BB3A}"/>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DB8BEDD8-4E40-4811-A145-D84F1559DA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8FA0FBD5-77F3-4F1E-9D18-8D472F102B52}"/>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024511EC-6017-4188-8AD0-11DA8C566672}"/>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A4B2D8DE-E480-4415-AA22-62291220B5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EEFA5972-D4F8-42EE-8062-F8E27D49ED93}"/>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3FD0DEF1-6436-40A3-BDE8-941764965769}"/>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6E8B04E5-88FA-45C8-B2E9-40FCBD4075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838F6C79-0827-4B07-90D0-EA7BB3EAF5F2}"/>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9DAB1BCA-3A4C-4453-90A4-E4EA282F95C5}"/>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4FEB5A8E-F23B-4D37-B67F-EC93C6BDDF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D5B23BFF-1EDF-4D46-83AD-1574D920E42C}"/>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D25EFED6-AA1C-444B-8CB4-EBDC75D31266}"/>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222E0DFA-36F9-4CFF-9117-C955F775F3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1D48B721-48B4-49B8-B409-8478C70FEE98}"/>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A7294371-0FC6-48D6-ADD2-B2B0FA233617}"/>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6479EC97-E744-47A0-AF6C-4C278D43EE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217F22A8-150F-4972-A4D1-68F5C1E826A0}"/>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1A8D2355-169E-41D8-88FB-0B5FCFB73C4D}"/>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9B74F111-D0B2-415D-A654-39162DD7B1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F699D53B-A226-49E8-9A8D-D18431AA7F52}"/>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B741F37B-BBA4-472F-885D-0CD5ADF95F30}"/>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2367AC76-CB2E-4855-9862-F6CB0D091F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F5B56C33-270D-41C0-AF43-65BA35830917}"/>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8E17569D-5D18-4EF7-A8F1-9168C5B3F408}"/>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E03F3FCA-0FC6-4639-9959-8E6C79E55F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F411F708-57F0-4E70-845E-F9679355BDFF}"/>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4B469692-3DDF-42C3-95C5-AC0C41149CC9}"/>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7D8E84A0-5969-46B8-9554-5F2D49B88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1A1EFD0B-417E-40B4-BAC1-459F2C318F76}"/>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6BBA6A31-7B03-4A37-A1F5-A5811BC69AFA}"/>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AAB89D05-F328-4A6F-89B0-278FF66914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5D83668F-6FF7-44BE-B2C9-C8DD5D74C457}"/>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811412D5-EEFE-4F5D-AA7B-A59BB3914CE5}"/>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A1D0FEBC-ED7E-4D62-B7A3-78CD9EF992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F4BB3EB2-BB6F-42D4-BAA9-B52C25EE1309}"/>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D3A1E51E-2BF6-4615-A28B-AB6B95F35C89}"/>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CDD42253-A821-4A9A-93E1-A07DD0943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BEDA9516-C1C5-4813-9DE7-C904A3C55945}"/>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C6CF976E-E54E-49ED-9F0C-FECF5386E74B}"/>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256BE1E9-E88D-4653-8C1D-26EE12B5DA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9D20734E-DEBC-4C4E-A6D6-BCFACD58423A}"/>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549DFA47-0493-45DC-B7AB-168D3D6AB13C}"/>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9518BC51-07DD-438A-9020-A6FE5F3D9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BD84EF4F-6180-468E-947A-545FB4321D75}"/>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5FAAF4E2-FC0F-414C-AE05-7A65A80306C3}"/>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8358DD4B-BE03-442D-AC3A-82738610FC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8CE5C2EB-24C2-4424-B1AD-B4C8DBB3E924}"/>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1FB6F33E-9C4A-4249-962F-A4B0F0AB9082}"/>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EC1B6475-0EF1-4F3B-8DAD-9B609FB3E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3AA4DC87-CDF3-4CD0-BCE4-E75283EBE103}"/>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A51E6AC5-589C-4E38-AD72-6036959D4D79}"/>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5E89C22E-5510-49FA-B528-4A0952D7EC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096B53C5-76EC-436D-ADC4-FC03177E1D97}"/>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10B01AF9-CE9B-4DA2-81CC-B849A8267216}"/>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4D64EDBA-D710-40E0-A96D-B0FB46FFB1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810B814A-D8AA-4DB8-B6BE-AAEC12CD0D4B}"/>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710773DB-F49B-417C-ACE8-5C0ED32CB026}"/>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CB95820C-B294-4A1A-BF64-74979544B3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80ADA013-81BD-4BD8-8456-FBC4703BADBC}"/>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14FEBD25-AA35-4619-A402-0F1DEA3E5AB7}"/>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62520BCF-CCF7-4F2B-AB3A-CDB5A1D39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D18E514C-C995-418A-BD65-313D44E44CD9}"/>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295093BD-B22C-4A3D-94CB-E1CC0C29548F}"/>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6.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8470810C-FA5D-46BF-B32F-83E2422DC1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FCD31A0F-FE42-483A-9B7F-7FEB5AB67103}"/>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D7CDADB9-D601-4DFA-AE65-6D55DC6EA946}"/>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7.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0F792F39-3AA1-445A-9FC5-1D38BE8B02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472B78D7-0108-4E0A-B012-CC62C004A41C}"/>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786AA8B8-8E5C-4393-AA94-A621F96F430D}"/>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D37E75BD-97D6-46B3-9E4B-5DFC47918B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651D00C2-B4D3-4E3D-9011-57B1238D8F1D}"/>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14A03BE6-4D03-40E5-97B1-3086A14DCF59}"/>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F14450E7-8EEB-4A86-B949-24739FD77A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F4427B58-C764-49F9-9C95-6AFF4C3A125A}"/>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2D9299EE-1063-4764-AC55-9B5BC1155F15}"/>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3D025961-D8CC-495F-85B7-45B89EC3F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C0BE848C-52E8-4018-B99A-9267B4EFC4CA}"/>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4686156F-0C66-42AE-8B39-7E37272F301B}"/>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CDDC2C36-8ADA-4AB2-960F-A741F4F5F2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BF4B0D96-01B7-4F93-90E3-5175EECDB7A2}"/>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1E630F56-AEEB-445B-B118-299E57A3A760}"/>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3ABDC7EE-1F09-4802-A4B3-4D70F223E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8191C6AC-BBFE-4F41-8977-550CFAEE558F}"/>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2F723081-2A95-4882-BF19-86C0858053EC}"/>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1D7AC61B-20BD-4DB9-8844-0311D81D95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7C890B98-32B6-4FA9-A15F-D23A37FD3E30}"/>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41F99843-5DDA-41C5-9C55-5764DF0E14F1}"/>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2F45CCFF-8F3B-4537-B7E6-B5C2D6A25B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EC94A22B-2C71-41CC-BB48-EDC80504F809}"/>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595BB619-2BCD-4C20-A5AE-5E3055E7C25E}"/>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3B503045-BFD2-423F-AD6F-132651885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66E2950D-F907-41C8-BD12-53D6FCC57593}"/>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80FCC9C6-505A-407F-BBA6-2E28B30BF058}"/>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6A68F461-CD7F-42C7-AB1B-45105535FE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729D2A29-C842-4D05-BA78-694F9C99DF22}"/>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D6EDF45D-FD81-42B0-BA4A-374C132C97E5}"/>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6.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ECD235EE-C9EA-4925-83D3-3CED56B11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E2D2EBE8-65BF-412E-8E85-0D5FD4D25CA8}"/>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66E0F9FB-2F93-4DC2-A6AD-01720AD0758B}"/>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1DE62E0B-F3CB-4A01-BD32-68F2C05C96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F3DDC796-A012-4ABC-9150-AA3615F2FC84}"/>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7802B987-EFD4-4522-829A-20D997BC08E2}"/>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D04BAC2C-8B5D-43B4-A3C6-D05BE430FF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BDE95FC2-A42D-46A9-98E9-ABFA8CEC1D77}"/>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9299BA42-768F-4D27-A7C5-24AB18932E68}"/>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718B27F0-AF78-421D-BE7F-7C2DAB1467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59790D77-6A3A-4E50-8303-7CCD8ED4DE71}"/>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B058A307-CA2A-48D8-B6A8-956F728E04C5}"/>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5AE8652A-1C76-4FA7-BCB6-85FEADBEF3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CA09E3C8-202A-463D-AFE6-4BED88436CF8}"/>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58B4859E-2734-498F-8EFB-4F5E176D9992}"/>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B98BC2A3-EF4D-4AB1-AC46-7F91A2E6E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996F3089-7F30-43FE-9FAD-513208EF8D2D}"/>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591E9173-51F6-49BD-85EC-65B400229E04}"/>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1.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D1BEDA88-84D0-4F85-A3C5-A6F55BF95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90C310C1-E0B1-45E7-9CE5-813B716146F4}"/>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7C1C4EAC-E5F8-4FD9-ACF5-4AB8493AE25B}"/>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4AF26D4A-B433-422D-AC15-9D934DE57D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7A7D0D63-85B2-4887-A4A1-839A059317A0}"/>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676841A3-37FD-4A83-8E93-8753F3AA3C07}"/>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FF6EE7BA-891D-4136-B0DC-87F7428175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50C4B85F-EE83-4436-9181-9DE534D0D115}"/>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237DBF16-529A-446C-B665-0D97EF1F2C6A}"/>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B2DFA4E9-232E-4210-913D-2EC39F1D9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C0839F92-09F1-4D75-A283-327FCE746B2F}"/>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4D771508-FC14-43EC-81B3-868BC53768E3}"/>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13607</xdr:colOff>
      <xdr:row>0</xdr:row>
      <xdr:rowOff>54428</xdr:rowOff>
    </xdr:from>
    <xdr:to>
      <xdr:col>0</xdr:col>
      <xdr:colOff>2438675</xdr:colOff>
      <xdr:row>0</xdr:row>
      <xdr:rowOff>775607</xdr:rowOff>
    </xdr:to>
    <xdr:pic>
      <xdr:nvPicPr>
        <xdr:cNvPr id="2" name="Picture 1">
          <a:extLst>
            <a:ext uri="{FF2B5EF4-FFF2-40B4-BE49-F238E27FC236}">
              <a16:creationId xmlns:a16="http://schemas.microsoft.com/office/drawing/2014/main" id="{0465D9CE-8711-443F-BF3E-5FC8CAB60C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54428"/>
          <a:ext cx="2425068" cy="721179"/>
        </a:xfrm>
        <a:prstGeom prst="rect">
          <a:avLst/>
        </a:prstGeom>
      </xdr:spPr>
    </xdr:pic>
    <xdr:clientData/>
  </xdr:twoCellAnchor>
  <xdr:oneCellAnchor>
    <xdr:from>
      <xdr:col>0</xdr:col>
      <xdr:colOff>2476500</xdr:colOff>
      <xdr:row>9</xdr:row>
      <xdr:rowOff>142875</xdr:rowOff>
    </xdr:from>
    <xdr:ext cx="184731" cy="264560"/>
    <xdr:sp macro="" textlink="">
      <xdr:nvSpPr>
        <xdr:cNvPr id="3" name="TextBox 2">
          <a:extLst>
            <a:ext uri="{FF2B5EF4-FFF2-40B4-BE49-F238E27FC236}">
              <a16:creationId xmlns:a16="http://schemas.microsoft.com/office/drawing/2014/main" id="{E96FAB79-C552-48A7-A333-830835A1A237}"/>
            </a:ext>
          </a:extLst>
        </xdr:cNvPr>
        <xdr:cNvSpPr txBox="1"/>
      </xdr:nvSpPr>
      <xdr:spPr>
        <a:xfrm>
          <a:off x="2476500"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2456017</xdr:colOff>
      <xdr:row>12</xdr:row>
      <xdr:rowOff>9729</xdr:rowOff>
    </xdr:from>
    <xdr:ext cx="184731" cy="264560"/>
    <xdr:sp macro="" textlink="">
      <xdr:nvSpPr>
        <xdr:cNvPr id="4" name="TextBox 3">
          <a:extLst>
            <a:ext uri="{FF2B5EF4-FFF2-40B4-BE49-F238E27FC236}">
              <a16:creationId xmlns:a16="http://schemas.microsoft.com/office/drawing/2014/main" id="{9B757BDE-6AC4-469C-B1C1-AA7C8574215B}"/>
            </a:ext>
          </a:extLst>
        </xdr:cNvPr>
        <xdr:cNvSpPr txBox="1"/>
      </xdr:nvSpPr>
      <xdr:spPr>
        <a:xfrm>
          <a:off x="2456017" y="51627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Sandra Velasquez" id="{B8A3135F-53DB-4A47-A251-CE89304E59B9}" userId="S::sav1@unm.edu::18fac600-84fc-43b7-be7e-6236c0783545"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103C9DD2-5C60-40FC-A2B0-838FACA57CBE}" autoFormatId="16" applyNumberFormats="0" applyBorderFormats="0" applyFontFormats="0" applyPatternFormats="0" applyAlignmentFormats="0" applyWidthHeightFormats="0">
  <queryTableRefresh nextId="22">
    <queryTableFields count="20">
      <queryTableField id="1" name="Ntrpcls Pclass Code" tableColumnId="1"/>
      <queryTableField id="2" name="Ntrpcls Desc" tableColumnId="2"/>
      <queryTableField id="3" name="Ntrpcls Grade" tableColumnId="3"/>
      <queryTableField id="4" name="Ntrpcls Ecls Code" tableColumnId="4"/>
      <queryTableField id="5" name="Pgrp Code And Desc" tableColumnId="5"/>
      <queryTableField id="6" name="Eskl Code And Desc" tableColumnId="6"/>
      <queryTableField id="7" name="Esoc Code And Desc" tableColumnId="7"/>
      <queryTableField id="8" name="Barg Code And Desc" tableColumnId="8"/>
      <queryTableField id="9" name="Ntrpcls Probation Units" tableColumnId="9"/>
      <queryTableField id="10" name="SummaryDescription" tableColumnId="10"/>
      <queryTableField id="11" name="EducationLevel" tableColumnId="11"/>
      <queryTableField id="12" name="Experience" tableColumnId="12"/>
      <queryTableField id="13" name="RecruitmentTier" tableColumnId="13"/>
      <queryTableField id="14" name="Exempt_NonExempt" tableColumnId="14"/>
      <queryTableField id="15" name="ESCO CODE" tableColumnId="15"/>
      <queryTableField id="16" name="CIP Codes" tableColumnId="16"/>
      <queryTableField id="17" name="Active_x000a_Deactivated" tableColumnId="17"/>
      <queryTableField id="18" name="PCLSInfo" tableColumnId="18"/>
      <queryTableField id="20" name="Education Number" tableColumnId="20"/>
      <queryTableField id="19" name="Experience Number" tableColumnId="19"/>
    </queryTableFields>
  </queryTableRefresh>
</queryTable>
</file>

<file path=xl/tables/_rels/table5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4041603-C09E-4E0A-B97B-B5D1477E3E07}" name="MinQual" displayName="MinQual" ref="A1:H1057" totalsRowShown="0" headerRowDxfId="9" dataDxfId="8">
  <autoFilter ref="A1:H1057" xr:uid="{7BF03077-0E57-4457-9223-DBD5BF6A0A69}"/>
  <sortState xmlns:xlrd2="http://schemas.microsoft.com/office/spreadsheetml/2017/richdata2" ref="A2:H1057">
    <sortCondition ref="B2:B1057"/>
  </sortState>
  <tableColumns count="8">
    <tableColumn id="1" xr3:uid="{FB0B51A6-77DB-4F9D-BCBB-CB78C9CE04DF}" name="Pclass Code" dataDxfId="7">
      <calculatedColumnFormula>VLOOKUP(B2,#REF!,2,FALSE)</calculatedColumnFormula>
    </tableColumn>
    <tableColumn id="2" xr3:uid="{2F2C1D9D-78DF-4F2D-BE6F-8FDAE74BDE19}" name="Pclass Title" dataDxfId="6"/>
    <tableColumn id="3" xr3:uid="{B889E9C9-0E70-45FF-82AD-5A3FCA264718}" name="eClass" dataDxfId="5">
      <calculatedColumnFormula>VLOOKUP(A2,ClassificationT!A:D,4,FALSE)</calculatedColumnFormula>
    </tableColumn>
    <tableColumn id="4" xr3:uid="{25EFB976-D864-42F5-AFAB-4C7ADD42BC3D}" name="Salary Grade" dataDxfId="4">
      <calculatedColumnFormula>VLOOKUP(A2,ClassificationT!A:C,3,FALSE)</calculatedColumnFormula>
    </tableColumn>
    <tableColumn id="6" xr3:uid="{75E04EC9-D6DA-499F-8C3B-C937220130CC}" name="Education _x000a_Number" dataDxfId="3">
      <calculatedColumnFormula>VLOOKUP(A2,ClassificationT!A:T,19,FALSE)</calculatedColumnFormula>
    </tableColumn>
    <tableColumn id="8" xr3:uid="{AF6FC7E1-3F4E-4099-9964-6D082B4F1356}" name="Experience _x000a_Number" dataDxfId="2">
      <calculatedColumnFormula>VLOOKUP(A2,ClassificationT!A:T,20,FALSE)</calculatedColumnFormula>
    </tableColumn>
    <tableColumn id="5" xr3:uid="{3E254986-CA80-4518-80BE-E74389B2C78C}" name="Education Level" dataDxfId="1">
      <calculatedColumnFormula>IFERROR(VLOOKUP(B2,ClassificationT!B:K,10,FALSE),"-")</calculatedColumnFormula>
    </tableColumn>
    <tableColumn id="7" xr3:uid="{4A4B55A1-D5FA-4C1B-9FAA-3D4D687EDD2E}" name="Experience" dataDxfId="0">
      <calculatedColumnFormula>IFERROR(VLOOKUP(B2,ClassificationT!B:L,11,FALSE),"-")</calculatedColumnFormula>
    </tableColumn>
  </tableColumns>
  <tableStyleInfo name="TableStyleLight1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64E52B9-5157-4653-909C-08B5201316C1}" name="Table411" displayName="Table411" ref="A17:K37" totalsRowShown="0" headerRowDxfId="726" dataDxfId="724" headerRowBorderDxfId="725" tableBorderDxfId="723">
  <tableColumns count="11">
    <tableColumn id="1" xr3:uid="{9227D5A7-DCA1-44EB-AE43-B285DB30FFA5}" name="Employer" dataDxfId="722"/>
    <tableColumn id="2" xr3:uid="{D503C50C-01E5-407B-8308-C9AB6F8FE161}" name="Job Title" dataDxfId="721"/>
    <tableColumn id="3" xr3:uid="{96CFA145-F588-4880-B6D3-3ADAC220B0E3}" name="Relevance" dataDxfId="720"/>
    <tableColumn id="4" xr3:uid="{161F34F5-F033-45EE-9E25-3046D5D672A5}" name="Hours Per Week" dataDxfId="719">
      <calculatedColumnFormula>IF(Table411[[#This Row],[NEW Formulae]]=TRUE,20,40)</calculatedColumnFormula>
    </tableColumn>
    <tableColumn id="5" xr3:uid="{12F642E4-F3AF-4D2E-9F04-35F7BE97AFDC}" name="Start Date" dataDxfId="718"/>
    <tableColumn id="6" xr3:uid="{3640C409-8293-4678-8C20-8699EAA0C9F6}" name="**End Date" dataDxfId="717"/>
    <tableColumn id="7" xr3:uid="{7779F9DC-4AEF-43E6-BA6D-CE0EF4F7DFFA}" name="Years Experience" dataDxfId="716">
      <calculatedColumnFormula>ROUNDUP(IF(D18&gt;40,((F18-E18)/365.25),(F18-E18)/365.25*(D18/40)),2)</calculatedColumnFormula>
    </tableColumn>
    <tableColumn id="12" xr3:uid="{919932D7-429B-4F1F-B4D8-223F3E03D933}" name="Overlapping Dates" dataDxfId="715">
      <calculatedColumnFormula array="1">IFERROR(_xlfn.IFS(Table411[[#This Row],[NEW Formulae]],"Yes",0,""),"")</calculatedColumnFormula>
    </tableColumn>
    <tableColumn id="11" xr3:uid="{B092D7AD-EBEB-4C45-A95A-7EFD53320FA2}" name="NEW Formulae" dataDxfId="714">
      <calculatedColumnFormula array="1">SUMPRODUCT((Table411[[#This Row],[Start Date]]&lt;Table411[**End Date])*(Table411[[#This Row],[**End Date]]&gt;Table411[Start Date]))&gt;1</calculatedColumnFormula>
    </tableColumn>
    <tableColumn id="9" xr3:uid="{451DB801-4043-4BA4-A932-645FC893AE26}" name="Experience based on relevancy and hours" dataDxfId="713">
      <calculatedColumnFormula>_xlfn.IFS(C18="",0,C18="Directly related",G18*1,C18="Indirectly related",G18*0.5,C18="Not related",G18*0)</calculatedColumnFormula>
    </tableColumn>
    <tableColumn id="10" xr3:uid="{DA20BAD8-BFC7-491D-8CD9-6816B46437A8}" name="Notes/Comments" dataDxfId="71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7016B3B-A8FC-4660-8282-DD666B049A56}" name="Table412" displayName="Table412" ref="A17:K37" totalsRowShown="0" headerRowDxfId="711" dataDxfId="709" headerRowBorderDxfId="710" tableBorderDxfId="708">
  <tableColumns count="11">
    <tableColumn id="1" xr3:uid="{BE22976D-1DEB-47CF-8343-5DFF024CAEB9}" name="Employer" dataDxfId="707"/>
    <tableColumn id="2" xr3:uid="{EB57C005-A74E-436A-9D8A-01D65A51FA1B}" name="Job Title" dataDxfId="706"/>
    <tableColumn id="3" xr3:uid="{87EDCD85-936A-4436-BBCA-79D836BBA65B}" name="Relevance" dataDxfId="705"/>
    <tableColumn id="4" xr3:uid="{FD5FE419-F9F8-4272-8BC2-3F1690B96315}" name="Hours Per Week" dataDxfId="704">
      <calculatedColumnFormula>IF(Table412[[#This Row],[NEW Formulae]]=TRUE,20,40)</calculatedColumnFormula>
    </tableColumn>
    <tableColumn id="5" xr3:uid="{1DEAF717-1E4D-41EF-A8AD-EC740D9F8288}" name="Start Date" dataDxfId="703"/>
    <tableColumn id="6" xr3:uid="{F90D10F1-A04C-4726-BAE9-7831A1F9F8E4}" name="**End Date" dataDxfId="702"/>
    <tableColumn id="7" xr3:uid="{C7E99AFA-931E-413A-BE5D-AEF1E66A1FF5}" name="Years Experience" dataDxfId="701">
      <calculatedColumnFormula>ROUNDUP(IF(D18&gt;40,((F18-E18)/365.25),(F18-E18)/365.25*(D18/40)),2)</calculatedColumnFormula>
    </tableColumn>
    <tableColumn id="12" xr3:uid="{67592364-D698-4B30-A950-4E599EE23AAF}" name="Overlapping Dates" dataDxfId="700">
      <calculatedColumnFormula array="1">IFERROR(_xlfn.IFS(Table412[[#This Row],[NEW Formulae]],"Yes",0,""),"")</calculatedColumnFormula>
    </tableColumn>
    <tableColumn id="11" xr3:uid="{10962F7E-940B-44B8-AE41-BB6DD0323787}" name="NEW Formulae" dataDxfId="699">
      <calculatedColumnFormula array="1">SUMPRODUCT((Table412[[#This Row],[Start Date]]&lt;Table412[**End Date])*(Table412[[#This Row],[**End Date]]&gt;Table412[Start Date]))&gt;1</calculatedColumnFormula>
    </tableColumn>
    <tableColumn id="9" xr3:uid="{1740B3C9-E9D2-4861-A67D-3939A3BD64BC}" name="Experience based on relevancy and hours" dataDxfId="698">
      <calculatedColumnFormula>_xlfn.IFS(C18="",0,C18="Directly related",G18*1,C18="Indirectly related",G18*0.5,C18="Not related",G18*0)</calculatedColumnFormula>
    </tableColumn>
    <tableColumn id="10" xr3:uid="{4449BF73-6797-4093-849C-811FDEC84545}" name="Notes/Comments" dataDxfId="69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EDEEF28-DFD7-43D6-88E5-110B9251304D}" name="Table413" displayName="Table413" ref="A17:K37" totalsRowShown="0" headerRowDxfId="696" dataDxfId="694" headerRowBorderDxfId="695" tableBorderDxfId="693">
  <tableColumns count="11">
    <tableColumn id="1" xr3:uid="{3D0ED5AC-3AE0-4F76-9BF6-6591F4732BB2}" name="Employer" dataDxfId="692"/>
    <tableColumn id="2" xr3:uid="{5E8E0421-8DE2-418F-BC5E-97BDECCF1E67}" name="Job Title" dataDxfId="691"/>
    <tableColumn id="3" xr3:uid="{1C5F17EE-F0AE-4C69-ADCA-4F3B262C00D8}" name="Relevance" dataDxfId="690"/>
    <tableColumn id="4" xr3:uid="{9F0EC6F8-32F2-4298-B3B7-9BA5D503DD57}" name="Hours Per Week" dataDxfId="689">
      <calculatedColumnFormula>IF(Table413[[#This Row],[NEW Formulae]]=TRUE,20,40)</calculatedColumnFormula>
    </tableColumn>
    <tableColumn id="5" xr3:uid="{F7358D4B-D409-41D6-A01A-FBF69246ADD9}" name="Start Date" dataDxfId="688"/>
    <tableColumn id="6" xr3:uid="{2675FD26-D1BC-43A9-86DA-A1A07EB96F43}" name="**End Date" dataDxfId="687"/>
    <tableColumn id="7" xr3:uid="{C46EC1D4-7EB7-404B-B491-22FC191537FA}" name="Years Experience" dataDxfId="686">
      <calculatedColumnFormula>ROUNDUP(IF(D18&gt;40,((F18-E18)/365.25),(F18-E18)/365.25*(D18/40)),2)</calculatedColumnFormula>
    </tableColumn>
    <tableColumn id="12" xr3:uid="{214AEF65-1195-408D-BA23-6E73C01EEB6F}" name="Overlapping Dates" dataDxfId="685">
      <calculatedColumnFormula array="1">IFERROR(_xlfn.IFS(Table413[[#This Row],[NEW Formulae]],"Yes",0,""),"")</calculatedColumnFormula>
    </tableColumn>
    <tableColumn id="11" xr3:uid="{563C60C6-8B64-4034-BFBB-7219D1252F27}" name="NEW Formulae" dataDxfId="684">
      <calculatedColumnFormula array="1">SUMPRODUCT((Table413[[#This Row],[Start Date]]&lt;Table413[**End Date])*(Table413[[#This Row],[**End Date]]&gt;Table413[Start Date]))&gt;1</calculatedColumnFormula>
    </tableColumn>
    <tableColumn id="9" xr3:uid="{A455336C-07EA-450B-A3FA-370B7B3C1A41}" name="Experience based on relevancy and hours" dataDxfId="683">
      <calculatedColumnFormula>_xlfn.IFS(C18="",0,C18="Directly related",G18*1,C18="Indirectly related",G18*0.5,C18="Not related",G18*0)</calculatedColumnFormula>
    </tableColumn>
    <tableColumn id="10" xr3:uid="{34BB905D-AB44-4BD9-BD4E-D858722083CC}" name="Notes/Comments" dataDxfId="68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D792AE7-6484-45FB-B3BC-49360BB26795}" name="Table414" displayName="Table414" ref="A17:K37" totalsRowShown="0" headerRowDxfId="681" dataDxfId="679" headerRowBorderDxfId="680" tableBorderDxfId="678">
  <tableColumns count="11">
    <tableColumn id="1" xr3:uid="{EED81E8F-0496-4350-B3A7-49E817952D84}" name="Employer" dataDxfId="677"/>
    <tableColumn id="2" xr3:uid="{DC1FEB03-2C78-45D4-A42F-2EBF32AC487E}" name="Job Title" dataDxfId="676"/>
    <tableColumn id="3" xr3:uid="{2B638AD2-E376-4767-8B48-3DB37E796FDB}" name="Relevance" dataDxfId="675"/>
    <tableColumn id="4" xr3:uid="{3A85D017-192C-40B0-8916-FEBF22F40998}" name="Hours Per Week" dataDxfId="674">
      <calculatedColumnFormula>IF(Table414[[#This Row],[NEW Formulae]]=TRUE,20,40)</calculatedColumnFormula>
    </tableColumn>
    <tableColumn id="5" xr3:uid="{6B4CCC40-0FDF-4B7C-816D-72099AF1B2F7}" name="Start Date" dataDxfId="673"/>
    <tableColumn id="6" xr3:uid="{9F9CEEDE-7DED-4083-8EB2-840767777AC7}" name="**End Date" dataDxfId="672"/>
    <tableColumn id="7" xr3:uid="{8E0D6B29-F804-4B46-B5B0-A922C15C7C85}" name="Years Experience" dataDxfId="671">
      <calculatedColumnFormula>ROUNDUP(IF(D18&gt;40,((F18-E18)/365.25),(F18-E18)/365.25*(D18/40)),2)</calculatedColumnFormula>
    </tableColumn>
    <tableColumn id="12" xr3:uid="{8317FFD1-F66B-4CF3-8A14-4ED30E935AE0}" name="Overlapping Dates" dataDxfId="670">
      <calculatedColumnFormula array="1">IFERROR(_xlfn.IFS(Table414[[#This Row],[NEW Formulae]],"Yes",0,""),"")</calculatedColumnFormula>
    </tableColumn>
    <tableColumn id="11" xr3:uid="{379173D6-33D4-4F22-B20D-C378A1C2ED23}" name="NEW Formulae" dataDxfId="669">
      <calculatedColumnFormula array="1">SUMPRODUCT((Table414[[#This Row],[Start Date]]&lt;Table414[**End Date])*(Table414[[#This Row],[**End Date]]&gt;Table414[Start Date]))&gt;1</calculatedColumnFormula>
    </tableColumn>
    <tableColumn id="9" xr3:uid="{7C2C288A-5FC9-4DE5-9CC7-B358840E9AB2}" name="Experience based on relevancy and hours" dataDxfId="668">
      <calculatedColumnFormula>_xlfn.IFS(C18="",0,C18="Directly related",G18*1,C18="Indirectly related",G18*0.5,C18="Not related",G18*0)</calculatedColumnFormula>
    </tableColumn>
    <tableColumn id="10" xr3:uid="{C1D129AB-2A57-4E77-A343-0AC36610FD5E}" name="Notes/Comments" dataDxfId="667"/>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C78A1BB-0672-4AD0-9944-421E5277799A}" name="Table415" displayName="Table415" ref="A17:K37" totalsRowShown="0" headerRowDxfId="666" dataDxfId="664" headerRowBorderDxfId="665" tableBorderDxfId="663">
  <tableColumns count="11">
    <tableColumn id="1" xr3:uid="{51C5620C-4633-4F6D-9206-0CFA00A2390A}" name="Employer" dataDxfId="662"/>
    <tableColumn id="2" xr3:uid="{643E7D63-1D73-4EBC-911B-D980DCB1F3A9}" name="Job Title" dataDxfId="661"/>
    <tableColumn id="3" xr3:uid="{C1469BCF-2031-4AB3-A179-B7E18DE24749}" name="Relevance" dataDxfId="660"/>
    <tableColumn id="4" xr3:uid="{F674A47B-5769-4F96-A053-78F1502E911B}" name="Hours Per Week" dataDxfId="659">
      <calculatedColumnFormula>IF(Table415[[#This Row],[NEW Formulae]]=TRUE,20,40)</calculatedColumnFormula>
    </tableColumn>
    <tableColumn id="5" xr3:uid="{2D44543F-FC69-4DD8-9385-0EB5DC434937}" name="Start Date" dataDxfId="658"/>
    <tableColumn id="6" xr3:uid="{8B0DC699-43EB-44F3-94CE-9160EB3AC456}" name="**End Date" dataDxfId="657"/>
    <tableColumn id="7" xr3:uid="{E879910D-8F4C-435D-92E2-8109F4FDD67D}" name="Years Experience" dataDxfId="656">
      <calculatedColumnFormula>ROUNDUP(IF(D18&gt;40,((F18-E18)/365.25),(F18-E18)/365.25*(D18/40)),2)</calculatedColumnFormula>
    </tableColumn>
    <tableColumn id="12" xr3:uid="{78BACF31-2B2C-43DA-9779-5DE34968882A}" name="Overlapping Dates" dataDxfId="655">
      <calculatedColumnFormula array="1">IFERROR(_xlfn.IFS(Table415[[#This Row],[NEW Formulae]],"Yes",0,""),"")</calculatedColumnFormula>
    </tableColumn>
    <tableColumn id="11" xr3:uid="{FB9A69EF-7F44-4621-B651-5D859783614C}" name="NEW Formulae" dataDxfId="654">
      <calculatedColumnFormula array="1">SUMPRODUCT((Table415[[#This Row],[Start Date]]&lt;Table415[**End Date])*(Table415[[#This Row],[**End Date]]&gt;Table415[Start Date]))&gt;1</calculatedColumnFormula>
    </tableColumn>
    <tableColumn id="9" xr3:uid="{F402A13A-642A-4542-B9F4-E5FA32E8A4AD}" name="Experience based on relevancy and hours" dataDxfId="653">
      <calculatedColumnFormula>_xlfn.IFS(C18="",0,C18="Directly related",G18*1,C18="Indirectly related",G18*0.5,C18="Not related",G18*0)</calculatedColumnFormula>
    </tableColumn>
    <tableColumn id="10" xr3:uid="{F716B501-777D-4A9E-AF0A-E5F0AE72F027}" name="Notes/Comments" dataDxfId="65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A09AFB-8231-451F-93D3-1B5907588E94}" name="Table416" displayName="Table416" ref="A17:K37" totalsRowShown="0" headerRowDxfId="651" dataDxfId="649" headerRowBorderDxfId="650" tableBorderDxfId="648">
  <tableColumns count="11">
    <tableColumn id="1" xr3:uid="{BCE78422-41BE-4764-AA62-18200EF8FFDF}" name="Employer" dataDxfId="647"/>
    <tableColumn id="2" xr3:uid="{BE61415F-FACC-429A-B8EF-87FF9B8825D8}" name="Job Title" dataDxfId="646"/>
    <tableColumn id="3" xr3:uid="{373BF05D-8CD8-4BBC-A22A-4EF8A2B387EB}" name="Relevance" dataDxfId="645"/>
    <tableColumn id="4" xr3:uid="{9127B7F6-1C4D-4F14-ADF4-7382677606FA}" name="Hours Per Week" dataDxfId="644">
      <calculatedColumnFormula>IF(Table416[[#This Row],[NEW Formulae]]=TRUE,20,40)</calculatedColumnFormula>
    </tableColumn>
    <tableColumn id="5" xr3:uid="{741559D8-0E6F-4926-896F-04558B57F31A}" name="Start Date" dataDxfId="643"/>
    <tableColumn id="6" xr3:uid="{4CFB8205-E906-4C28-9A19-B01C4CFFF01B}" name="**End Date" dataDxfId="642"/>
    <tableColumn id="7" xr3:uid="{DDE7C5E2-59C1-4294-90A7-CA896737E186}" name="Years Experience" dataDxfId="641">
      <calculatedColumnFormula>ROUNDUP(IF(D18&gt;40,((F18-E18)/365.25),(F18-E18)/365.25*(D18/40)),2)</calculatedColumnFormula>
    </tableColumn>
    <tableColumn id="12" xr3:uid="{9BC40677-1532-4F23-9DBF-B478ED1B8938}" name="Overlapping Dates" dataDxfId="640">
      <calculatedColumnFormula array="1">IFERROR(_xlfn.IFS(Table416[[#This Row],[NEW Formulae]],"Yes",0,""),"")</calculatedColumnFormula>
    </tableColumn>
    <tableColumn id="11" xr3:uid="{B354C313-161A-4ED1-A2BE-953C7AE7961C}" name="NEW Formulae" dataDxfId="639">
      <calculatedColumnFormula array="1">SUMPRODUCT((Table416[[#This Row],[Start Date]]&lt;Table416[**End Date])*(Table416[[#This Row],[**End Date]]&gt;Table416[Start Date]))&gt;1</calculatedColumnFormula>
    </tableColumn>
    <tableColumn id="9" xr3:uid="{7B305004-EDF8-4E30-9F93-96BFBC0DE393}" name="Experience based on relevancy and hours" dataDxfId="638">
      <calculatedColumnFormula>_xlfn.IFS(C18="",0,C18="Directly related",G18*1,C18="Indirectly related",G18*0.5,C18="Not related",G18*0)</calculatedColumnFormula>
    </tableColumn>
    <tableColumn id="10" xr3:uid="{066BDDBC-BE38-49FF-A28B-431DB91120F3}" name="Notes/Comments" dataDxfId="63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920CBD6-6A9E-43A1-BDB6-D68964B6463E}" name="Table417" displayName="Table417" ref="A17:K37" totalsRowShown="0" headerRowDxfId="636" dataDxfId="634" headerRowBorderDxfId="635" tableBorderDxfId="633">
  <tableColumns count="11">
    <tableColumn id="1" xr3:uid="{887A69B1-6327-4FFD-BA61-29C843ED2F57}" name="Employer" dataDxfId="632"/>
    <tableColumn id="2" xr3:uid="{68D3F80F-1243-483A-AF96-4965A79BF9FE}" name="Job Title" dataDxfId="631"/>
    <tableColumn id="3" xr3:uid="{4801D4B0-2655-48EA-B1F8-7DD64674FACA}" name="Relevance" dataDxfId="630"/>
    <tableColumn id="4" xr3:uid="{053C0CBD-0D53-4674-91E1-D57F559EA8EB}" name="Hours Per Week" dataDxfId="629">
      <calculatedColumnFormula>IF(Table417[[#This Row],[NEW Formulae]]=TRUE,20,40)</calculatedColumnFormula>
    </tableColumn>
    <tableColumn id="5" xr3:uid="{6E3A6E09-9C76-4A25-966B-AC6730DA5E4E}" name="Start Date" dataDxfId="628"/>
    <tableColumn id="6" xr3:uid="{451EF854-60E2-44A2-838A-D2E690671BC7}" name="**End Date" dataDxfId="627"/>
    <tableColumn id="7" xr3:uid="{13E8F18C-9111-493C-9035-B656D184B5FD}" name="Years Experience" dataDxfId="626">
      <calculatedColumnFormula>ROUNDUP(IF(D18&gt;40,((F18-E18)/365.25),(F18-E18)/365.25*(D18/40)),2)</calculatedColumnFormula>
    </tableColumn>
    <tableColumn id="12" xr3:uid="{F5485D49-CB15-4191-B720-9F2B4D93D2C4}" name="Overlapping Dates" dataDxfId="625">
      <calculatedColumnFormula array="1">IFERROR(_xlfn.IFS(Table417[[#This Row],[NEW Formulae]],"Yes",0,""),"")</calculatedColumnFormula>
    </tableColumn>
    <tableColumn id="11" xr3:uid="{69629002-6953-448F-AABE-B23091928CE4}" name="NEW Formulae" dataDxfId="624">
      <calculatedColumnFormula array="1">SUMPRODUCT((Table417[[#This Row],[Start Date]]&lt;Table417[**End Date])*(Table417[[#This Row],[**End Date]]&gt;Table417[Start Date]))&gt;1</calculatedColumnFormula>
    </tableColumn>
    <tableColumn id="9" xr3:uid="{DF8BD26B-658C-4D41-8772-1058C3B9B515}" name="Experience based on relevancy and hours" dataDxfId="623">
      <calculatedColumnFormula>_xlfn.IFS(C18="",0,C18="Directly related",G18*1,C18="Indirectly related",G18*0.5,C18="Not related",G18*0)</calculatedColumnFormula>
    </tableColumn>
    <tableColumn id="10" xr3:uid="{D61B3B21-19BC-4219-B097-F0286713E58A}" name="Notes/Comments" dataDxfId="62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9FFC86-3F32-4EA9-AB1B-7B5EC089D086}" name="Table418" displayName="Table418" ref="A17:K37" totalsRowShown="0" headerRowDxfId="621" dataDxfId="619" headerRowBorderDxfId="620" tableBorderDxfId="618">
  <tableColumns count="11">
    <tableColumn id="1" xr3:uid="{4FF7A488-790D-4B2E-850F-964DBAB65D61}" name="Employer" dataDxfId="617"/>
    <tableColumn id="2" xr3:uid="{E493AA14-8A33-43FE-88EB-A1E168F7EF90}" name="Job Title" dataDxfId="616"/>
    <tableColumn id="3" xr3:uid="{77EAA99A-DFDA-47E6-BABF-7F2029F32790}" name="Relevance" dataDxfId="615"/>
    <tableColumn id="4" xr3:uid="{F2337716-3816-42A1-BF17-34857BF4C3AB}" name="Hours Per Week" dataDxfId="614">
      <calculatedColumnFormula>IF(Table418[[#This Row],[NEW Formulae]]=TRUE,20,40)</calculatedColumnFormula>
    </tableColumn>
    <tableColumn id="5" xr3:uid="{C07BD91C-6082-40E7-B306-A22998BC4A79}" name="Start Date" dataDxfId="613"/>
    <tableColumn id="6" xr3:uid="{AC88AF61-7147-477A-A84D-238E6E80FE0C}" name="**End Date" dataDxfId="612"/>
    <tableColumn id="7" xr3:uid="{F36EBFE9-75E5-43F3-8A35-BB70B6B50B24}" name="Years Experience" dataDxfId="611">
      <calculatedColumnFormula>ROUNDUP(IF(D18&gt;40,((F18-E18)/365.25),(F18-E18)/365.25*(D18/40)),2)</calculatedColumnFormula>
    </tableColumn>
    <tableColumn id="12" xr3:uid="{E9EF56B9-4DC0-43E9-B64D-F3D7B0D21786}" name="Overlapping Dates" dataDxfId="610">
      <calculatedColumnFormula array="1">IFERROR(_xlfn.IFS(Table418[[#This Row],[NEW Formulae]],"Yes",0,""),"")</calculatedColumnFormula>
    </tableColumn>
    <tableColumn id="11" xr3:uid="{420AD87B-BBE8-4A28-A71D-90E845537BCF}" name="NEW Formulae" dataDxfId="609">
      <calculatedColumnFormula array="1">SUMPRODUCT((Table418[[#This Row],[Start Date]]&lt;Table418[**End Date])*(Table418[[#This Row],[**End Date]]&gt;Table418[Start Date]))&gt;1</calculatedColumnFormula>
    </tableColumn>
    <tableColumn id="9" xr3:uid="{ECFB4C40-2276-4445-902B-946DC1AEFB76}" name="Experience based on relevancy and hours" dataDxfId="608">
      <calculatedColumnFormula>_xlfn.IFS(C18="",0,C18="Directly related",G18*1,C18="Indirectly related",G18*0.5,C18="Not related",G18*0)</calculatedColumnFormula>
    </tableColumn>
    <tableColumn id="10" xr3:uid="{66B0E855-D834-4C1F-8C96-FD5AD5E462BB}" name="Notes/Comments" dataDxfId="60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52A6E1E-D9A4-4AEE-9A11-A418B5D4220E}" name="Table41819" displayName="Table41819" ref="A17:K37" totalsRowShown="0" headerRowDxfId="606" dataDxfId="604" headerRowBorderDxfId="605" tableBorderDxfId="603">
  <tableColumns count="11">
    <tableColumn id="1" xr3:uid="{B6A11CC3-B74F-4BF2-8852-D4D7C9CBA99D}" name="Employer" dataDxfId="602"/>
    <tableColumn id="2" xr3:uid="{990DFB95-2D7D-478F-B1C5-6DE84D26AEA1}" name="Job Title" dataDxfId="601"/>
    <tableColumn id="3" xr3:uid="{F1E3334E-2DAC-4C03-84C5-40B37239F33D}" name="Relevance" dataDxfId="600"/>
    <tableColumn id="4" xr3:uid="{F7061176-CC45-4955-855F-38660555B564}" name="Hours Per Week" dataDxfId="599">
      <calculatedColumnFormula>IF(Table41819[[#This Row],[NEW Formulae]]=TRUE,20,40)</calculatedColumnFormula>
    </tableColumn>
    <tableColumn id="5" xr3:uid="{BEC4E39E-2C5D-4252-94AB-AEBE9EBC900A}" name="Start Date" dataDxfId="598"/>
    <tableColumn id="6" xr3:uid="{67440EF9-257E-4165-B457-CDA3DB0E105A}" name="**End Date" dataDxfId="597"/>
    <tableColumn id="7" xr3:uid="{F9244149-5DFA-431D-AED2-517A1AE9DBB5}" name="Years Experience" dataDxfId="596">
      <calculatedColumnFormula>ROUNDUP(IF(D18&gt;40,((F18-E18)/365.25),(F18-E18)/365.25*(D18/40)),2)</calculatedColumnFormula>
    </tableColumn>
    <tableColumn id="12" xr3:uid="{FB0F36CA-5F52-41A3-BAAD-5553C2F3587C}" name="Overlapping Dates" dataDxfId="595">
      <calculatedColumnFormula array="1">IFERROR(_xlfn.IFS(Table41819[[#This Row],[NEW Formulae]],"Yes",0,""),"")</calculatedColumnFormula>
    </tableColumn>
    <tableColumn id="11" xr3:uid="{F6589B76-2ABA-4376-9072-459607806DB9}" name="NEW Formulae" dataDxfId="594">
      <calculatedColumnFormula array="1">SUMPRODUCT((Table41819[[#This Row],[Start Date]]&lt;Table41819[**End Date])*(Table41819[[#This Row],[**End Date]]&gt;Table41819[Start Date]))&gt;1</calculatedColumnFormula>
    </tableColumn>
    <tableColumn id="9" xr3:uid="{C7B0C2E8-D874-4458-B357-D86CBC87AC2F}" name="Experience based on relevancy and hours" dataDxfId="593">
      <calculatedColumnFormula>_xlfn.IFS(C18="",0,C18="Directly related",G18*1,C18="Indirectly related",G18*0.5,C18="Not related",G18*0)</calculatedColumnFormula>
    </tableColumn>
    <tableColumn id="10" xr3:uid="{740C5213-C7CB-4B8D-A0E0-38DB77630013}" name="Notes/Comments" dataDxfId="59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37CF67B-45EC-4683-A9CE-B3371F198821}" name="Table4181920" displayName="Table4181920" ref="A17:K37" totalsRowShown="0" headerRowDxfId="591" dataDxfId="589" headerRowBorderDxfId="590" tableBorderDxfId="588">
  <tableColumns count="11">
    <tableColumn id="1" xr3:uid="{4E410D5C-A261-401B-BB07-DC54F7BCB98E}" name="Employer" dataDxfId="587"/>
    <tableColumn id="2" xr3:uid="{277F7BEE-4396-41B4-9458-B7E64019DA50}" name="Job Title" dataDxfId="586"/>
    <tableColumn id="3" xr3:uid="{BB907E11-1C56-4BF7-8BAF-5749D324F187}" name="Relevance" dataDxfId="585"/>
    <tableColumn id="4" xr3:uid="{5F318A82-20BB-410F-84D4-B966537D8DFB}" name="Hours Per Week" dataDxfId="584">
      <calculatedColumnFormula>IF(Table4181920[[#This Row],[NEW Formulae]]=TRUE,20,40)</calculatedColumnFormula>
    </tableColumn>
    <tableColumn id="5" xr3:uid="{04F88B8A-FFDA-4A28-9253-5B5457D08A79}" name="Start Date" dataDxfId="583"/>
    <tableColumn id="6" xr3:uid="{2136C909-33E9-4978-8FEE-5C12968CE584}" name="**End Date" dataDxfId="582"/>
    <tableColumn id="7" xr3:uid="{A2E85B26-53F8-4F43-821D-87AE080C0A36}" name="Years Experience" dataDxfId="581">
      <calculatedColumnFormula>ROUNDUP(IF(D18&gt;40,((F18-E18)/365.25),(F18-E18)/365.25*(D18/40)),2)</calculatedColumnFormula>
    </tableColumn>
    <tableColumn id="12" xr3:uid="{A94D47B8-F6E0-4DE9-8AF7-A76C51708B40}" name="Overlapping Dates" dataDxfId="580">
      <calculatedColumnFormula array="1">IFERROR(_xlfn.IFS(Table4181920[[#This Row],[NEW Formulae]],"Yes",0,""),"")</calculatedColumnFormula>
    </tableColumn>
    <tableColumn id="11" xr3:uid="{44A5FC6C-DE3F-401E-8838-876901D354F7}" name="NEW Formulae" dataDxfId="579">
      <calculatedColumnFormula array="1">SUMPRODUCT((Table4181920[[#This Row],[Start Date]]&lt;Table4181920[**End Date])*(Table4181920[[#This Row],[**End Date]]&gt;Table4181920[Start Date]))&gt;1</calculatedColumnFormula>
    </tableColumn>
    <tableColumn id="9" xr3:uid="{A35C50DC-592C-4D93-AF0D-AD47DB168C58}" name="Experience based on relevancy and hours" dataDxfId="578">
      <calculatedColumnFormula>_xlfn.IFS(C18="",0,C18="Directly related",G18*1,C18="Indirectly related",G18*0.5,C18="Not related",G18*0)</calculatedColumnFormula>
    </tableColumn>
    <tableColumn id="10" xr3:uid="{C5AFE025-36B4-43A0-93F2-84A4D7AA6A05}" name="Notes/Comments" dataDxfId="57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DC31E54-EC12-42A3-97C6-372830DE0397}" name="Table4" displayName="Table4" ref="A17:K37" totalsRowShown="0" headerRowDxfId="846" dataDxfId="844" headerRowBorderDxfId="845" tableBorderDxfId="843">
  <tableColumns count="11">
    <tableColumn id="1" xr3:uid="{F106B4EE-4702-410A-A712-F5D3BCD043AE}" name="Employer" dataDxfId="842"/>
    <tableColumn id="2" xr3:uid="{7AAF2D89-231C-4321-A21F-E865D9448ADA}" name="Job Title" dataDxfId="841"/>
    <tableColumn id="3" xr3:uid="{140CCACE-C34E-4525-B2A7-94CBAFE8AA1D}" name="Relevance" dataDxfId="840"/>
    <tableColumn id="4" xr3:uid="{C49045C5-E4B2-4FB4-8360-D9808A3AA042}" name="Hours Per Week" dataDxfId="839">
      <calculatedColumnFormula>IF(Table4[[#This Row],[NEW Formulae]]=TRUE,20,40)</calculatedColumnFormula>
    </tableColumn>
    <tableColumn id="5" xr3:uid="{FD967BD2-A2D3-4DCD-B87F-414B6CA5C462}" name="Start Date" dataDxfId="838"/>
    <tableColumn id="6" xr3:uid="{9D5766BC-F036-47D9-A383-232940FF1938}" name="**End Date" dataDxfId="837"/>
    <tableColumn id="7" xr3:uid="{24A01342-8B86-4234-8D5A-2EE504D7B6E2}" name="Years Experience" dataDxfId="836">
      <calculatedColumnFormula>ROUNDUP(IF(D18&gt;40,((F18-E18)/365.25),(F18-E18)/365.25*(D18/40)),2)</calculatedColumnFormula>
    </tableColumn>
    <tableColumn id="12" xr3:uid="{3062B9C3-E25C-4AA8-A035-66430DC2052B}" name="Overlapping Dates" dataDxfId="835">
      <calculatedColumnFormula array="1">IFERROR(_xlfn.IFS(Table4[[#This Row],[NEW Formulae]],"Yes",0,""),"")</calculatedColumnFormula>
    </tableColumn>
    <tableColumn id="11" xr3:uid="{0172BD30-7FB0-4697-9531-FD5507DEAF36}" name="NEW Formulae" dataDxfId="834">
      <calculatedColumnFormula array="1">SUMPRODUCT((Table4[[#This Row],[Start Date]]&lt;Table4[**End Date])*(Table4[[#This Row],[**End Date]]&gt;Table4[Start Date]))&gt;1</calculatedColumnFormula>
    </tableColumn>
    <tableColumn id="9" xr3:uid="{C109F637-137D-48B1-BF37-CE4C4D733B27}" name="Experience based on relevancy and hours" dataDxfId="833">
      <calculatedColumnFormula>_xlfn.IFS(C18="",0,C18="Directly related",G18*1,C18="Indirectly related",G18*0.5,C18="Not related",G18*0)</calculatedColumnFormula>
    </tableColumn>
    <tableColumn id="10" xr3:uid="{99177A64-3C6A-4028-820D-7373EE7E8817}" name="Notes/Comments" dataDxfId="83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5232B5-DC9C-483C-A304-4D968BC756C5}" name="Table418192021" displayName="Table418192021" ref="A17:K37" totalsRowShown="0" headerRowDxfId="576" dataDxfId="574" headerRowBorderDxfId="575" tableBorderDxfId="573">
  <tableColumns count="11">
    <tableColumn id="1" xr3:uid="{F075D8B5-C504-4FA8-89DB-844F403881F1}" name="Employer" dataDxfId="572"/>
    <tableColumn id="2" xr3:uid="{DC3A30F0-0E41-4A87-99C3-3EA3D9659D9B}" name="Job Title" dataDxfId="571"/>
    <tableColumn id="3" xr3:uid="{BDD6CB46-3F60-4EFC-B46D-AE8441DE0FD4}" name="Relevance" dataDxfId="570"/>
    <tableColumn id="4" xr3:uid="{869100C4-0F7B-47BF-A98B-A40D35F7D2AF}" name="Hours Per Week" dataDxfId="569">
      <calculatedColumnFormula>IF(Table418192021[[#This Row],[NEW Formulae]]=TRUE,20,40)</calculatedColumnFormula>
    </tableColumn>
    <tableColumn id="5" xr3:uid="{8FD4F2C6-F194-4C74-AA61-7C62F43A03A7}" name="Start Date" dataDxfId="568"/>
    <tableColumn id="6" xr3:uid="{03B3FB7C-4C49-4269-8F86-13B56A4CF4CD}" name="**End Date" dataDxfId="567"/>
    <tableColumn id="7" xr3:uid="{84A8D025-EE5E-46D7-BB5A-3F114577E16D}" name="Years Experience" dataDxfId="566">
      <calculatedColumnFormula>ROUNDUP(IF(D18&gt;40,((F18-E18)/365.25),(F18-E18)/365.25*(D18/40)),2)</calculatedColumnFormula>
    </tableColumn>
    <tableColumn id="12" xr3:uid="{11986AA7-68E5-4279-8937-6BE351BBBCBC}" name="Overlapping Dates" dataDxfId="565">
      <calculatedColumnFormula array="1">IFERROR(_xlfn.IFS(Table418192021[[#This Row],[NEW Formulae]],"Yes",0,""),"")</calculatedColumnFormula>
    </tableColumn>
    <tableColumn id="11" xr3:uid="{CA3CAE6A-605A-432B-969F-2CC4BE62715D}" name="NEW Formulae" dataDxfId="564">
      <calculatedColumnFormula array="1">SUMPRODUCT((Table418192021[[#This Row],[Start Date]]&lt;Table418192021[**End Date])*(Table418192021[[#This Row],[**End Date]]&gt;Table418192021[Start Date]))&gt;1</calculatedColumnFormula>
    </tableColumn>
    <tableColumn id="9" xr3:uid="{A636E229-EF38-4EB2-A19A-A18F9359A40A}" name="Experience based on relevancy and hours" dataDxfId="563">
      <calculatedColumnFormula>_xlfn.IFS(C18="",0,C18="Directly related",G18*1,C18="Indirectly related",G18*0.5,C18="Not related",G18*0)</calculatedColumnFormula>
    </tableColumn>
    <tableColumn id="10" xr3:uid="{1EC23210-B4E1-4C95-BF33-E1D01D61DFBC}" name="Notes/Comments" dataDxfId="56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CCBDD2-A0C7-4685-8D09-FF00C66D6BDE}" name="Table41819202122" displayName="Table41819202122" ref="A17:K37" totalsRowShown="0" headerRowDxfId="561" dataDxfId="559" headerRowBorderDxfId="560" tableBorderDxfId="558">
  <tableColumns count="11">
    <tableColumn id="1" xr3:uid="{F52E3BEE-4E68-4DF6-8B70-545A10CACF3C}" name="Employer" dataDxfId="557"/>
    <tableColumn id="2" xr3:uid="{68CFDA98-D09D-4408-A63A-75893628E3C0}" name="Job Title" dataDxfId="556"/>
    <tableColumn id="3" xr3:uid="{51361DC9-441B-4893-8560-4F6024C74927}" name="Relevance" dataDxfId="555"/>
    <tableColumn id="4" xr3:uid="{4478173C-98D7-4FAD-8510-DBF303EFFF86}" name="Hours Per Week" dataDxfId="554">
      <calculatedColumnFormula>IF(Table41819202122[[#This Row],[NEW Formulae]]=TRUE,20,40)</calculatedColumnFormula>
    </tableColumn>
    <tableColumn id="5" xr3:uid="{7E373399-C1AB-48B2-AE83-76B9A7C0343F}" name="Start Date" dataDxfId="553"/>
    <tableColumn id="6" xr3:uid="{9FA65304-F7EE-41BC-9719-0BF1DB8D3DC1}" name="**End Date" dataDxfId="552"/>
    <tableColumn id="7" xr3:uid="{2F2C2A25-6C1F-4B86-AADE-C2E8DE94C368}" name="Years Experience" dataDxfId="551">
      <calculatedColumnFormula>ROUNDUP(IF(D18&gt;40,((F18-E18)/365.25),(F18-E18)/365.25*(D18/40)),2)</calculatedColumnFormula>
    </tableColumn>
    <tableColumn id="12" xr3:uid="{986A5CA9-E27D-46A0-8A5E-9C552D118121}" name="Overlapping Dates" dataDxfId="550">
      <calculatedColumnFormula array="1">IFERROR(_xlfn.IFS(Table41819202122[[#This Row],[NEW Formulae]],"Yes",0,""),"")</calculatedColumnFormula>
    </tableColumn>
    <tableColumn id="11" xr3:uid="{55D35434-95A6-469E-AECA-C1DADCC0CEAF}" name="NEW Formulae" dataDxfId="549">
      <calculatedColumnFormula array="1">SUMPRODUCT((Table41819202122[[#This Row],[Start Date]]&lt;Table41819202122[**End Date])*(Table41819202122[[#This Row],[**End Date]]&gt;Table41819202122[Start Date]))&gt;1</calculatedColumnFormula>
    </tableColumn>
    <tableColumn id="9" xr3:uid="{137301F7-8F11-446C-B072-D2FA893F7E2D}" name="Experience based on relevancy and hours" dataDxfId="548">
      <calculatedColumnFormula>_xlfn.IFS(C18="",0,C18="Directly related",G18*1,C18="Indirectly related",G18*0.5,C18="Not related",G18*0)</calculatedColumnFormula>
    </tableColumn>
    <tableColumn id="10" xr3:uid="{3C5DE0D3-08CC-4A2E-9F06-602B11A60B42}" name="Notes/Comments" dataDxfId="54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72C6CE1-299D-4344-9B9D-0330F7295495}" name="Table4181920212223" displayName="Table4181920212223" ref="A17:K37" totalsRowShown="0" headerRowDxfId="546" dataDxfId="544" headerRowBorderDxfId="545" tableBorderDxfId="543">
  <tableColumns count="11">
    <tableColumn id="1" xr3:uid="{8DDA2732-5858-49B5-9521-93FBA2753D15}" name="Employer" dataDxfId="542"/>
    <tableColumn id="2" xr3:uid="{49BE83BA-D837-452C-8D58-569DB5BD5006}" name="Job Title" dataDxfId="541"/>
    <tableColumn id="3" xr3:uid="{9B8A31FF-CF9F-4671-A2CE-14A2C2FA98CF}" name="Relevance" dataDxfId="540"/>
    <tableColumn id="4" xr3:uid="{79278605-3972-40BA-B501-BDF3FFD08252}" name="Hours Per Week" dataDxfId="539">
      <calculatedColumnFormula>IF(Table4181920212223[[#This Row],[NEW Formulae]]=TRUE,20,40)</calculatedColumnFormula>
    </tableColumn>
    <tableColumn id="5" xr3:uid="{A42E3AF6-F51C-439F-817B-486D2F216552}" name="Start Date" dataDxfId="538"/>
    <tableColumn id="6" xr3:uid="{5E1AD2AF-09ED-4EE5-9248-4B2290643658}" name="**End Date" dataDxfId="537"/>
    <tableColumn id="7" xr3:uid="{6FCE8B81-9383-4DCB-9AF1-A44EC2C05DFC}" name="Years Experience" dataDxfId="536">
      <calculatedColumnFormula>ROUNDUP(IF(D18&gt;40,((F18-E18)/365.25),(F18-E18)/365.25*(D18/40)),2)</calculatedColumnFormula>
    </tableColumn>
    <tableColumn id="12" xr3:uid="{6041F272-F5E7-4A52-AD51-EAD27B45763C}" name="Overlapping Dates" dataDxfId="535">
      <calculatedColumnFormula array="1">IFERROR(_xlfn.IFS(Table4181920212223[[#This Row],[NEW Formulae]],"Yes",0,""),"")</calculatedColumnFormula>
    </tableColumn>
    <tableColumn id="11" xr3:uid="{645CB7FE-2AD6-404D-BD36-8735E1D61B36}" name="NEW Formulae" dataDxfId="534">
      <calculatedColumnFormula array="1">SUMPRODUCT((Table4181920212223[[#This Row],[Start Date]]&lt;Table4181920212223[**End Date])*(Table4181920212223[[#This Row],[**End Date]]&gt;Table4181920212223[Start Date]))&gt;1</calculatedColumnFormula>
    </tableColumn>
    <tableColumn id="9" xr3:uid="{22F6220B-FB58-4AD7-AB7E-02177033E8BD}" name="Experience based on relevancy and hours" dataDxfId="533">
      <calculatedColumnFormula>_xlfn.IFS(C18="",0,C18="Directly related",G18*1,C18="Indirectly related",G18*0.5,C18="Not related",G18*0)</calculatedColumnFormula>
    </tableColumn>
    <tableColumn id="10" xr3:uid="{55149EED-7076-403D-A80F-F804E9C6257C}" name="Notes/Comments" dataDxfId="53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92A32C1-9E43-4C41-A0FD-6D8562269FAC}" name="Table418192021222324" displayName="Table418192021222324" ref="A17:K37" totalsRowShown="0" headerRowDxfId="531" dataDxfId="529" headerRowBorderDxfId="530" tableBorderDxfId="528">
  <tableColumns count="11">
    <tableColumn id="1" xr3:uid="{60E6E591-2AC6-4391-9AA6-7AEF0D656952}" name="Employer" dataDxfId="527"/>
    <tableColumn id="2" xr3:uid="{32455080-80C6-411D-9F1C-2F080CC2FDE6}" name="Job Title" dataDxfId="526"/>
    <tableColumn id="3" xr3:uid="{48C4A25A-43D0-4BE1-9705-69167517189A}" name="Relevance" dataDxfId="525"/>
    <tableColumn id="4" xr3:uid="{94CE7AAE-78CE-4058-B21F-A6319328200E}" name="Hours Per Week" dataDxfId="524">
      <calculatedColumnFormula>IF(Table418192021222324[[#This Row],[NEW Formulae]]=TRUE,20,40)</calculatedColumnFormula>
    </tableColumn>
    <tableColumn id="5" xr3:uid="{004243E4-899D-468E-AA99-42FCD3996ED3}" name="Start Date" dataDxfId="523"/>
    <tableColumn id="6" xr3:uid="{A2D8DC51-DF2B-49F1-A16C-10B7C18DA91D}" name="**End Date" dataDxfId="522"/>
    <tableColumn id="7" xr3:uid="{26981ADF-B09E-4242-BD8B-28FD9940BAFB}" name="Years Experience" dataDxfId="521">
      <calculatedColumnFormula>ROUNDUP(IF(D18&gt;40,((F18-E18)/365.25),(F18-E18)/365.25*(D18/40)),2)</calculatedColumnFormula>
    </tableColumn>
    <tableColumn id="12" xr3:uid="{068A78E8-FD60-4792-85E6-0990DFAA6716}" name="Overlapping Dates" dataDxfId="520">
      <calculatedColumnFormula array="1">IFERROR(_xlfn.IFS(Table418192021222324[[#This Row],[NEW Formulae]],"Yes",0,""),"")</calculatedColumnFormula>
    </tableColumn>
    <tableColumn id="11" xr3:uid="{F13C57B6-A75D-4807-B26D-5DF300742136}" name="NEW Formulae" dataDxfId="519">
      <calculatedColumnFormula array="1">SUMPRODUCT((Table418192021222324[[#This Row],[Start Date]]&lt;Table418192021222324[**End Date])*(Table418192021222324[[#This Row],[**End Date]]&gt;Table418192021222324[Start Date]))&gt;1</calculatedColumnFormula>
    </tableColumn>
    <tableColumn id="9" xr3:uid="{CA8DD892-623B-433B-BA3D-3AAA32838243}" name="Experience based on relevancy and hours" dataDxfId="518">
      <calculatedColumnFormula>_xlfn.IFS(C18="",0,C18="Directly related",G18*1,C18="Indirectly related",G18*0.5,C18="Not related",G18*0)</calculatedColumnFormula>
    </tableColumn>
    <tableColumn id="10" xr3:uid="{848086CF-A421-478D-B8C4-1ABAB8E67D46}" name="Notes/Comments" dataDxfId="51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D09909A-BD25-4130-858E-2B888247E452}" name="Table41819202122232425" displayName="Table41819202122232425" ref="A17:K37" totalsRowShown="0" headerRowDxfId="516" dataDxfId="514" headerRowBorderDxfId="515" tableBorderDxfId="513">
  <tableColumns count="11">
    <tableColumn id="1" xr3:uid="{B53C957A-BB51-4ED0-B8E9-3C125749CC12}" name="Employer" dataDxfId="512"/>
    <tableColumn id="2" xr3:uid="{EA49F1C7-F971-4859-B23A-B5547C79CDA7}" name="Job Title" dataDxfId="511"/>
    <tableColumn id="3" xr3:uid="{5C3B6693-EFB3-420D-B966-0B84CFFC5832}" name="Relevance" dataDxfId="510"/>
    <tableColumn id="4" xr3:uid="{D3938F66-D1A7-4E9F-B0BD-D18DDD014897}" name="Hours Per Week" dataDxfId="509">
      <calculatedColumnFormula>IF(Table41819202122232425[[#This Row],[NEW Formulae]]=TRUE,20,40)</calculatedColumnFormula>
    </tableColumn>
    <tableColumn id="5" xr3:uid="{AF7410DB-DB0C-445F-81C2-3C87C6578A08}" name="Start Date" dataDxfId="508"/>
    <tableColumn id="6" xr3:uid="{0ED2AEA4-85B3-4094-86BE-46946F42A968}" name="**End Date" dataDxfId="507"/>
    <tableColumn id="7" xr3:uid="{AB1A622F-292F-4592-B1BD-7746C23F3DD5}" name="Years Experience" dataDxfId="506">
      <calculatedColumnFormula>ROUNDUP(IF(D18&gt;40,((F18-E18)/365.25),(F18-E18)/365.25*(D18/40)),2)</calculatedColumnFormula>
    </tableColumn>
    <tableColumn id="12" xr3:uid="{B95B3E47-3035-4522-84F2-AEE4FB0B0710}" name="Overlapping Dates" dataDxfId="505">
      <calculatedColumnFormula array="1">IFERROR(_xlfn.IFS(Table41819202122232425[[#This Row],[NEW Formulae]],"Yes",0,""),"")</calculatedColumnFormula>
    </tableColumn>
    <tableColumn id="11" xr3:uid="{EF3E5AD5-7A07-4E29-A6C7-F9E0388C1392}" name="NEW Formulae" dataDxfId="504">
      <calculatedColumnFormula array="1">SUMPRODUCT((Table41819202122232425[[#This Row],[Start Date]]&lt;Table41819202122232425[**End Date])*(Table41819202122232425[[#This Row],[**End Date]]&gt;Table41819202122232425[Start Date]))&gt;1</calculatedColumnFormula>
    </tableColumn>
    <tableColumn id="9" xr3:uid="{57385807-D139-4C7F-B131-A5A6691FC564}" name="Experience based on relevancy and hours" dataDxfId="503">
      <calculatedColumnFormula>_xlfn.IFS(C18="",0,C18="Directly related",G18*1,C18="Indirectly related",G18*0.5,C18="Not related",G18*0)</calculatedColumnFormula>
    </tableColumn>
    <tableColumn id="10" xr3:uid="{1AE14F0A-AD9B-4DC1-A506-53E25F45C2E6}" name="Notes/Comments" dataDxfId="50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CCBD433-F59E-49DB-88A8-2F40355D4FF4}" name="Table4181920212223242526" displayName="Table4181920212223242526" ref="A17:K37" totalsRowShown="0" headerRowDxfId="501" dataDxfId="499" headerRowBorderDxfId="500" tableBorderDxfId="498">
  <tableColumns count="11">
    <tableColumn id="1" xr3:uid="{9353075F-82CA-42AD-B6AA-3F4BAEB1C244}" name="Employer" dataDxfId="497"/>
    <tableColumn id="2" xr3:uid="{776605D0-60D4-4512-B259-CBCA9FBDEA72}" name="Job Title" dataDxfId="496"/>
    <tableColumn id="3" xr3:uid="{A335C3FC-9AA9-4F16-885C-90A41D6EB8D5}" name="Relevance" dataDxfId="495"/>
    <tableColumn id="4" xr3:uid="{70CAE402-A1CA-4482-A061-6182B86E8A4A}" name="Hours Per Week" dataDxfId="494">
      <calculatedColumnFormula>IF(Table4181920212223242526[[#This Row],[NEW Formulae]]=TRUE,20,40)</calculatedColumnFormula>
    </tableColumn>
    <tableColumn id="5" xr3:uid="{754A7F44-BE77-46EA-BE1D-D67E5B4D4422}" name="Start Date" dataDxfId="493"/>
    <tableColumn id="6" xr3:uid="{E48DB6B8-4486-4583-9784-7579135FDAEF}" name="**End Date" dataDxfId="492"/>
    <tableColumn id="7" xr3:uid="{FB04F805-8EA5-4013-83CD-2AA669ACC16F}" name="Years Experience" dataDxfId="491">
      <calculatedColumnFormula>ROUNDUP(IF(D18&gt;40,((F18-E18)/365.25),(F18-E18)/365.25*(D18/40)),2)</calculatedColumnFormula>
    </tableColumn>
    <tableColumn id="12" xr3:uid="{5552C463-42DE-4499-825A-8F1379427EF4}" name="Overlapping Dates" dataDxfId="490">
      <calculatedColumnFormula array="1">IFERROR(_xlfn.IFS(Table4181920212223242526[[#This Row],[NEW Formulae]],"Yes",0,""),"")</calculatedColumnFormula>
    </tableColumn>
    <tableColumn id="11" xr3:uid="{25882C08-D75A-42AF-8E63-5462D8E485F5}" name="NEW Formulae" dataDxfId="489">
      <calculatedColumnFormula array="1">SUMPRODUCT((Table4181920212223242526[[#This Row],[Start Date]]&lt;Table4181920212223242526[**End Date])*(Table4181920212223242526[[#This Row],[**End Date]]&gt;Table4181920212223242526[Start Date]))&gt;1</calculatedColumnFormula>
    </tableColumn>
    <tableColumn id="9" xr3:uid="{C7475588-FFA8-4D27-9D28-73FCE59D57C1}" name="Experience based on relevancy and hours" dataDxfId="488">
      <calculatedColumnFormula>_xlfn.IFS(C18="",0,C18="Directly related",G18*1,C18="Indirectly related",G18*0.5,C18="Not related",G18*0)</calculatedColumnFormula>
    </tableColumn>
    <tableColumn id="10" xr3:uid="{F4A34621-B280-40CC-9A2B-919C93237A30}" name="Notes/Comments" dataDxfId="487"/>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AB8C1AF-9D34-4D8A-936B-D6942560BF93}" name="Table418192021222324252627" displayName="Table418192021222324252627" ref="A17:K37" totalsRowShown="0" headerRowDxfId="486" dataDxfId="484" headerRowBorderDxfId="485" tableBorderDxfId="483">
  <tableColumns count="11">
    <tableColumn id="1" xr3:uid="{329C684A-96D0-4F41-A6D1-DA601708DB41}" name="Employer" dataDxfId="482"/>
    <tableColumn id="2" xr3:uid="{C22E247B-0E36-4A42-BBFC-CF7F10EBC581}" name="Job Title" dataDxfId="481"/>
    <tableColumn id="3" xr3:uid="{7ACE64B9-2348-4CE2-A9C6-688288AEA2B8}" name="Relevance" dataDxfId="480"/>
    <tableColumn id="4" xr3:uid="{C7B1C119-4C46-4E25-A762-5DD7EDBE58D3}" name="Hours Per Week" dataDxfId="479">
      <calculatedColumnFormula>IF(Table418192021222324252627[[#This Row],[NEW Formulae]]=TRUE,20,40)</calculatedColumnFormula>
    </tableColumn>
    <tableColumn id="5" xr3:uid="{329347E9-1A88-4BE9-AB4F-48932CFFF9B2}" name="Start Date" dataDxfId="478"/>
    <tableColumn id="6" xr3:uid="{B7A0E24B-F0A6-4718-B4DA-B60156CAEF49}" name="**End Date" dataDxfId="477"/>
    <tableColumn id="7" xr3:uid="{7A62E467-57E5-48CA-968D-653BEEB1B10F}" name="Years Experience" dataDxfId="476">
      <calculatedColumnFormula>ROUNDUP(IF(D18&gt;40,((F18-E18)/365.25),(F18-E18)/365.25*(D18/40)),2)</calculatedColumnFormula>
    </tableColumn>
    <tableColumn id="12" xr3:uid="{0C00FF99-ECA6-4B72-83E0-DA5CC4DFF7EC}" name="Overlapping Dates" dataDxfId="475">
      <calculatedColumnFormula array="1">IFERROR(_xlfn.IFS(Table418192021222324252627[[#This Row],[NEW Formulae]],"Yes",0,""),"")</calculatedColumnFormula>
    </tableColumn>
    <tableColumn id="11" xr3:uid="{DB8E7486-3C71-4810-B88D-1E3DE56ABEF0}" name="NEW Formulae" dataDxfId="474">
      <calculatedColumnFormula array="1">SUMPRODUCT((Table418192021222324252627[[#This Row],[Start Date]]&lt;Table418192021222324252627[**End Date])*(Table418192021222324252627[[#This Row],[**End Date]]&gt;Table418192021222324252627[Start Date]))&gt;1</calculatedColumnFormula>
    </tableColumn>
    <tableColumn id="9" xr3:uid="{64863780-4811-4D09-A80D-A8AFEF1260A7}" name="Experience based on relevancy and hours" dataDxfId="473">
      <calculatedColumnFormula>_xlfn.IFS(C18="",0,C18="Directly related",G18*1,C18="Indirectly related",G18*0.5,C18="Not related",G18*0)</calculatedColumnFormula>
    </tableColumn>
    <tableColumn id="10" xr3:uid="{45959E35-01D1-4AFA-ABB8-A3785323448F}" name="Notes/Comments" dataDxfId="47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787C0464-46E0-4666-BB39-C60F953E0D8A}" name="Table41819202122232425262728" displayName="Table41819202122232425262728" ref="A17:K37" totalsRowShown="0" headerRowDxfId="471" dataDxfId="469" headerRowBorderDxfId="470" tableBorderDxfId="468">
  <tableColumns count="11">
    <tableColumn id="1" xr3:uid="{276425E8-FD8B-408D-8AD7-481B643B5D41}" name="Employer" dataDxfId="467"/>
    <tableColumn id="2" xr3:uid="{164408B3-D065-48A2-ABF5-07C02FDDD44F}" name="Job Title" dataDxfId="466"/>
    <tableColumn id="3" xr3:uid="{4E86C3C5-C075-4A7E-892D-0653E9000C32}" name="Relevance" dataDxfId="465"/>
    <tableColumn id="4" xr3:uid="{2BC7E5C3-7113-432E-A1DD-4CA5C446F235}" name="Hours Per Week" dataDxfId="464">
      <calculatedColumnFormula>IF(Table41819202122232425262728[[#This Row],[NEW Formulae]]=TRUE,20,40)</calculatedColumnFormula>
    </tableColumn>
    <tableColumn id="5" xr3:uid="{3F14F721-016A-4105-88E1-B9AFD8855D59}" name="Start Date" dataDxfId="463"/>
    <tableColumn id="6" xr3:uid="{1B052683-7822-4784-A4A3-C58F664A542B}" name="**End Date" dataDxfId="462"/>
    <tableColumn id="7" xr3:uid="{83FD0141-D2D9-460E-9202-1A5D7764C591}" name="Years Experience" dataDxfId="461">
      <calculatedColumnFormula>ROUNDUP(IF(D18&gt;40,((F18-E18)/365.25),(F18-E18)/365.25*(D18/40)),2)</calculatedColumnFormula>
    </tableColumn>
    <tableColumn id="12" xr3:uid="{486CA5CD-0EF5-4D9B-9E3C-1178D2215272}" name="Overlapping Dates" dataDxfId="460">
      <calculatedColumnFormula array="1">IFERROR(_xlfn.IFS(Table41819202122232425262728[[#This Row],[NEW Formulae]],"Yes",0,""),"")</calculatedColumnFormula>
    </tableColumn>
    <tableColumn id="11" xr3:uid="{EE64EC16-40FE-44A7-B2F5-84B5DD7B75C2}" name="NEW Formulae" dataDxfId="459">
      <calculatedColumnFormula array="1">SUMPRODUCT((Table41819202122232425262728[[#This Row],[Start Date]]&lt;Table41819202122232425262728[**End Date])*(Table41819202122232425262728[[#This Row],[**End Date]]&gt;Table41819202122232425262728[Start Date]))&gt;1</calculatedColumnFormula>
    </tableColumn>
    <tableColumn id="9" xr3:uid="{0CABDFDE-19F4-4D58-B61D-11DF727A4F4A}" name="Experience based on relevancy and hours" dataDxfId="458">
      <calculatedColumnFormula>_xlfn.IFS(C18="",0,C18="Directly related",G18*1,C18="Indirectly related",G18*0.5,C18="Not related",G18*0)</calculatedColumnFormula>
    </tableColumn>
    <tableColumn id="10" xr3:uid="{9402AC70-9E46-47A4-B1A2-B166E3A695F5}" name="Notes/Comments" dataDxfId="45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ACD5039B-75D1-4E61-8E6D-B7BAE04B1E46}" name="Table4181920212223242526272829" displayName="Table4181920212223242526272829" ref="A17:K37" totalsRowShown="0" headerRowDxfId="456" dataDxfId="454" headerRowBorderDxfId="455" tableBorderDxfId="453">
  <tableColumns count="11">
    <tableColumn id="1" xr3:uid="{F0EEAC33-732D-4ADC-94C9-A788480CCCD0}" name="Employer" dataDxfId="452"/>
    <tableColumn id="2" xr3:uid="{37C823E7-BD2E-48CD-A9AD-117096D54695}" name="Job Title" dataDxfId="451"/>
    <tableColumn id="3" xr3:uid="{1D01FE3C-BA7C-4230-80F8-9DEDE45B87F2}" name="Relevance" dataDxfId="450"/>
    <tableColumn id="4" xr3:uid="{1485122D-9B3E-4809-BC59-C9D40BB0A80E}" name="Hours Per Week" dataDxfId="449">
      <calculatedColumnFormula>IF(Table4181920212223242526272829[[#This Row],[NEW Formulae]]=TRUE,20,40)</calculatedColumnFormula>
    </tableColumn>
    <tableColumn id="5" xr3:uid="{292BCF09-4C4B-4F78-92DD-26B05D90E6EB}" name="Start Date" dataDxfId="448"/>
    <tableColumn id="6" xr3:uid="{657CBFEB-B75C-4A42-A510-25E26218EB25}" name="**End Date" dataDxfId="447"/>
    <tableColumn id="7" xr3:uid="{5CA42F8D-4570-4E13-AC66-0F4E6174F355}" name="Years Experience" dataDxfId="446">
      <calculatedColumnFormula>ROUNDUP(IF(D18&gt;40,((F18-E18)/365.25),(F18-E18)/365.25*(D18/40)),2)</calculatedColumnFormula>
    </tableColumn>
    <tableColumn id="12" xr3:uid="{0E1733BF-CC32-4933-BC92-8CF8A1880678}" name="Overlapping Dates" dataDxfId="445">
      <calculatedColumnFormula array="1">IFERROR(_xlfn.IFS(Table4181920212223242526272829[[#This Row],[NEW Formulae]],"Yes",0,""),"")</calculatedColumnFormula>
    </tableColumn>
    <tableColumn id="11" xr3:uid="{EFC3BB04-5EE7-43D5-BDC7-426A70E91844}" name="NEW Formulae" dataDxfId="444">
      <calculatedColumnFormula array="1">SUMPRODUCT((Table4181920212223242526272829[[#This Row],[Start Date]]&lt;Table4181920212223242526272829[**End Date])*(Table4181920212223242526272829[[#This Row],[**End Date]]&gt;Table4181920212223242526272829[Start Date]))&gt;1</calculatedColumnFormula>
    </tableColumn>
    <tableColumn id="9" xr3:uid="{AE878D9F-5FD3-4B91-BB08-FA6019ACF394}" name="Experience based on relevancy and hours" dataDxfId="443">
      <calculatedColumnFormula>_xlfn.IFS(C18="",0,C18="Directly related",G18*1,C18="Indirectly related",G18*0.5,C18="Not related",G18*0)</calculatedColumnFormula>
    </tableColumn>
    <tableColumn id="10" xr3:uid="{EDE4D7F8-45E7-4DD9-AF80-635CC330B1B1}" name="Notes/Comments" dataDxfId="44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01CDBF7-F471-46B0-8DD0-2241DF819FF1}" name="Table418192021222324252627282930" displayName="Table418192021222324252627282930" ref="A17:K37" totalsRowShown="0" headerRowDxfId="441" dataDxfId="439" headerRowBorderDxfId="440" tableBorderDxfId="438">
  <tableColumns count="11">
    <tableColumn id="1" xr3:uid="{D788B367-F73D-41CE-AD69-C85D44F40BE3}" name="Employer" dataDxfId="437"/>
    <tableColumn id="2" xr3:uid="{95A7C371-EC78-4AF0-81BA-D7EEAE1C8F86}" name="Job Title" dataDxfId="436"/>
    <tableColumn id="3" xr3:uid="{DA14EC07-387D-4BB2-A2D0-D184ECD956C8}" name="Relevance" dataDxfId="435"/>
    <tableColumn id="4" xr3:uid="{8350525C-3A50-413C-8E09-B76718E8D000}" name="Hours Per Week" dataDxfId="434">
      <calculatedColumnFormula>IF(Table418192021222324252627282930[[#This Row],[NEW Formulae]]=TRUE,20,40)</calculatedColumnFormula>
    </tableColumn>
    <tableColumn id="5" xr3:uid="{E4C25FF6-4CD3-49A5-88E0-73DB1CCC1515}" name="Start Date" dataDxfId="433"/>
    <tableColumn id="6" xr3:uid="{E7C3419F-DB85-4111-896B-1E5C592AC848}" name="**End Date" dataDxfId="432"/>
    <tableColumn id="7" xr3:uid="{72553691-90D3-4550-8F6D-E571FC54D01A}" name="Years Experience" dataDxfId="431">
      <calculatedColumnFormula>ROUNDUP(IF(D18&gt;40,((F18-E18)/365.25),(F18-E18)/365.25*(D18/40)),2)</calculatedColumnFormula>
    </tableColumn>
    <tableColumn id="12" xr3:uid="{912F5694-AE76-4D18-8A0C-4BA1F40B1B5C}" name="Overlapping Dates" dataDxfId="430">
      <calculatedColumnFormula array="1">IFERROR(_xlfn.IFS(Table418192021222324252627282930[[#This Row],[NEW Formulae]],"Yes",0,""),"")</calculatedColumnFormula>
    </tableColumn>
    <tableColumn id="11" xr3:uid="{727FC880-AFA6-45B6-B68C-8C63F94AD602}" name="NEW Formulae" dataDxfId="429">
      <calculatedColumnFormula array="1">SUMPRODUCT((Table418192021222324252627282930[[#This Row],[Start Date]]&lt;Table418192021222324252627282930[**End Date])*(Table418192021222324252627282930[[#This Row],[**End Date]]&gt;Table418192021222324252627282930[Start Date]))&gt;1</calculatedColumnFormula>
    </tableColumn>
    <tableColumn id="9" xr3:uid="{7A4E3DDD-2C41-46C2-96D8-DCD8177AB422}" name="Experience based on relevancy and hours" dataDxfId="428">
      <calculatedColumnFormula>_xlfn.IFS(C18="",0,C18="Directly related",G18*1,C18="Indirectly related",G18*0.5,C18="Not related",G18*0)</calculatedColumnFormula>
    </tableColumn>
    <tableColumn id="10" xr3:uid="{B11CD341-803E-43DB-A508-6595AFE4471E}" name="Notes/Comments" dataDxfId="42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D34092-C7AB-4760-B713-3BD2CE173DAA}" name="Table454" displayName="Table454" ref="A17:K37" totalsRowShown="0" headerRowDxfId="831" dataDxfId="829" headerRowBorderDxfId="830" tableBorderDxfId="828">
  <tableColumns count="11">
    <tableColumn id="1" xr3:uid="{51CC8314-B69B-43A5-A7ED-8AF6ACB00050}" name="Employer" dataDxfId="827"/>
    <tableColumn id="2" xr3:uid="{C68A4EEF-B824-4674-83FD-AED965096FCE}" name="Job Title" dataDxfId="826"/>
    <tableColumn id="3" xr3:uid="{9836F36C-B43D-48C1-9D0B-5FBBB5FBEFB1}" name="Relevance" dataDxfId="825"/>
    <tableColumn id="4" xr3:uid="{5E54B627-6E9F-4E7D-9F8D-944F3284C7B0}" name="Hours Per Week" dataDxfId="824">
      <calculatedColumnFormula>IF(Table454[[#This Row],[NEW Formulae]]=TRUE,20,40)</calculatedColumnFormula>
    </tableColumn>
    <tableColumn id="5" xr3:uid="{DC598E17-957D-469C-BEEE-158B8FAE9AF8}" name="Start Date" dataDxfId="823"/>
    <tableColumn id="6" xr3:uid="{8AC534B1-8CBA-4B19-B4CF-DAB40BBB4873}" name="**End Date" dataDxfId="822"/>
    <tableColumn id="7" xr3:uid="{7258697D-DACC-438A-87E3-14B96B4B47A7}" name="Years Experience" dataDxfId="821">
      <calculatedColumnFormula>ROUNDUP(IF(D18&gt;40,((F18-E18)/365.25),(F18-E18)/365.25*(D18/40)),2)</calculatedColumnFormula>
    </tableColumn>
    <tableColumn id="12" xr3:uid="{40997111-9440-4F95-82C5-0A72250DD2CD}" name="Overlapping Dates" dataDxfId="820">
      <calculatedColumnFormula array="1">IFERROR(_xlfn.IFS(Table454[[#This Row],[NEW Formulae]],"Yes",0,""),"")</calculatedColumnFormula>
    </tableColumn>
    <tableColumn id="11" xr3:uid="{21DB71AA-0965-43F4-9929-D407FF6D126C}" name="NEW Formulae" dataDxfId="819">
      <calculatedColumnFormula array="1">SUMPRODUCT((Table454[[#This Row],[Start Date]]&lt;Table454[**End Date])*(Table454[[#This Row],[**End Date]]&gt;Table454[Start Date]))&gt;1</calculatedColumnFormula>
    </tableColumn>
    <tableColumn id="9" xr3:uid="{F066DE4E-049F-4C19-B8AB-30DF681E2C0F}" name="Experience based on relevancy and hours" dataDxfId="818">
      <calculatedColumnFormula>_xlfn.IFS(C18="",0,C18="Directly related",G18*1,C18="Indirectly related",G18*0.5,C18="Not related",G18*0)</calculatedColumnFormula>
    </tableColumn>
    <tableColumn id="10" xr3:uid="{E80F9C14-0B90-4419-A820-10B580B7361F}" name="Notes/Comments" dataDxfId="817"/>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3842012-3FD9-4F60-B501-B865DE939F41}" name="Table41819202122232425262728293031" displayName="Table41819202122232425262728293031" ref="A17:K37" totalsRowShown="0" headerRowDxfId="426" dataDxfId="424" headerRowBorderDxfId="425" tableBorderDxfId="423">
  <tableColumns count="11">
    <tableColumn id="1" xr3:uid="{4C8953B4-2C42-4B6A-9BF7-FE4C3000FC71}" name="Employer" dataDxfId="422"/>
    <tableColumn id="2" xr3:uid="{F04AC2B4-718F-4908-9374-0967662A9E43}" name="Job Title" dataDxfId="421"/>
    <tableColumn id="3" xr3:uid="{A1B59B23-323F-4CD1-A048-D94AE033455F}" name="Relevance" dataDxfId="420"/>
    <tableColumn id="4" xr3:uid="{A689BFDB-EE9C-43F0-9DCD-30C1891D5974}" name="Hours Per Week" dataDxfId="419">
      <calculatedColumnFormula>IF(Table41819202122232425262728293031[[#This Row],[NEW Formulae]]=TRUE,20,40)</calculatedColumnFormula>
    </tableColumn>
    <tableColumn id="5" xr3:uid="{159D1F8F-A000-44A6-894E-E5936F40F96B}" name="Start Date" dataDxfId="418"/>
    <tableColumn id="6" xr3:uid="{B4D5579D-D153-44CB-AE39-C194F2683CCE}" name="**End Date" dataDxfId="417"/>
    <tableColumn id="7" xr3:uid="{D7C0AF69-BC1B-4506-A101-1A94045A32E3}" name="Years Experience" dataDxfId="416">
      <calculatedColumnFormula>ROUNDUP(IF(D18&gt;40,((F18-E18)/365.25),(F18-E18)/365.25*(D18/40)),2)</calculatedColumnFormula>
    </tableColumn>
    <tableColumn id="12" xr3:uid="{50F2CFC8-17D4-4FFE-A1E4-5E8F09AB6268}" name="Overlapping Dates" dataDxfId="415">
      <calculatedColumnFormula array="1">IFERROR(_xlfn.IFS(Table41819202122232425262728293031[[#This Row],[NEW Formulae]],"Yes",0,""),"")</calculatedColumnFormula>
    </tableColumn>
    <tableColumn id="11" xr3:uid="{C5E97689-29AB-4C91-8632-2E95E1720A4B}" name="NEW Formulae" dataDxfId="414">
      <calculatedColumnFormula array="1">SUMPRODUCT((Table41819202122232425262728293031[[#This Row],[Start Date]]&lt;Table41819202122232425262728293031[**End Date])*(Table41819202122232425262728293031[[#This Row],[**End Date]]&gt;Table41819202122232425262728293031[Start Date]))&gt;1</calculatedColumnFormula>
    </tableColumn>
    <tableColumn id="9" xr3:uid="{525B85AE-0D0D-475D-B660-576CD0C4D921}" name="Experience based on relevancy and hours" dataDxfId="413">
      <calculatedColumnFormula>_xlfn.IFS(C18="",0,C18="Directly related",G18*1,C18="Indirectly related",G18*0.5,C18="Not related",G18*0)</calculatedColumnFormula>
    </tableColumn>
    <tableColumn id="10" xr3:uid="{CCA6A213-448C-4539-8791-B840796DAFDA}" name="Notes/Comments" dataDxfId="41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60C3A9C-4BB4-420E-A857-44425E433E5A}" name="Table4181920212223242526272829303132" displayName="Table4181920212223242526272829303132" ref="A17:K37" totalsRowShown="0" headerRowDxfId="411" dataDxfId="409" headerRowBorderDxfId="410" tableBorderDxfId="408">
  <tableColumns count="11">
    <tableColumn id="1" xr3:uid="{62504CE9-85F2-4FFB-9434-994C8E33DC82}" name="Employer" dataDxfId="407"/>
    <tableColumn id="2" xr3:uid="{9A89ADEE-634E-40F1-BE91-CEE6C3D78072}" name="Job Title" dataDxfId="406"/>
    <tableColumn id="3" xr3:uid="{894C4354-A0B2-4F19-B367-9ABABE082E78}" name="Relevance" dataDxfId="405"/>
    <tableColumn id="4" xr3:uid="{63C14BC6-2AE0-417D-B9B6-7674E75B2843}" name="Hours Per Week" dataDxfId="404">
      <calculatedColumnFormula>IF(Table4181920212223242526272829303132[[#This Row],[NEW Formulae]]=TRUE,20,40)</calculatedColumnFormula>
    </tableColumn>
    <tableColumn id="5" xr3:uid="{22230620-0181-44B9-B608-9B9ADB17FB43}" name="Start Date" dataDxfId="403"/>
    <tableColumn id="6" xr3:uid="{52EC2DAE-15D2-4CAF-A5B2-1DC13A694DBE}" name="**End Date" dataDxfId="402"/>
    <tableColumn id="7" xr3:uid="{7812A9D8-6DB4-4A59-8589-AD390741366A}" name="Years Experience" dataDxfId="401">
      <calculatedColumnFormula>ROUNDUP(IF(D18&gt;40,((F18-E18)/365.25),(F18-E18)/365.25*(D18/40)),2)</calculatedColumnFormula>
    </tableColumn>
    <tableColumn id="12" xr3:uid="{DB6CCACC-B802-43B6-BA7B-FEFFDCC92DF3}" name="Overlapping Dates" dataDxfId="400">
      <calculatedColumnFormula array="1">IFERROR(_xlfn.IFS(Table4181920212223242526272829303132[[#This Row],[NEW Formulae]],"Yes",0,""),"")</calculatedColumnFormula>
    </tableColumn>
    <tableColumn id="11" xr3:uid="{729AFAEF-B5DD-429F-804F-C2CD402B38E4}" name="NEW Formulae" dataDxfId="399">
      <calculatedColumnFormula array="1">SUMPRODUCT((Table4181920212223242526272829303132[[#This Row],[Start Date]]&lt;Table4181920212223242526272829303132[**End Date])*(Table4181920212223242526272829303132[[#This Row],[**End Date]]&gt;Table4181920212223242526272829303132[Start Date]))&gt;1</calculatedColumnFormula>
    </tableColumn>
    <tableColumn id="9" xr3:uid="{FBE04D3A-90E7-425E-B2BB-63BBD6CE1122}" name="Experience based on relevancy and hours" dataDxfId="398">
      <calculatedColumnFormula>_xlfn.IFS(C18="",0,C18="Directly related",G18*1,C18="Indirectly related",G18*0.5,C18="Not related",G18*0)</calculatedColumnFormula>
    </tableColumn>
    <tableColumn id="10" xr3:uid="{E4B257DB-ECD2-472D-A234-4204BF1F5CFE}" name="Notes/Comments" dataDxfId="39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BD5F364-3EBF-456F-890F-303EC2DB67ED}" name="Table418192021222324252627282930313233" displayName="Table418192021222324252627282930313233" ref="A17:K37" totalsRowShown="0" headerRowDxfId="396" dataDxfId="394" headerRowBorderDxfId="395" tableBorderDxfId="393">
  <tableColumns count="11">
    <tableColumn id="1" xr3:uid="{55B6DA4C-8F1F-4894-AD15-BF667E27D2F2}" name="Employer" dataDxfId="392"/>
    <tableColumn id="2" xr3:uid="{3CDD2036-43DA-4BC3-B588-5B32B5AD84C2}" name="Job Title" dataDxfId="391"/>
    <tableColumn id="3" xr3:uid="{5516D7E1-3791-4A44-8923-5F8489827B19}" name="Relevance" dataDxfId="390"/>
    <tableColumn id="4" xr3:uid="{C48999F9-823B-4EC8-A413-4C93EB0F8C97}" name="Hours Per Week" dataDxfId="389">
      <calculatedColumnFormula>IF(Table418192021222324252627282930313233[[#This Row],[NEW Formulae]]=TRUE,20,40)</calculatedColumnFormula>
    </tableColumn>
    <tableColumn id="5" xr3:uid="{8C8F8468-0A02-4A23-940D-B4E52EEC4090}" name="Start Date" dataDxfId="388"/>
    <tableColumn id="6" xr3:uid="{0DFA7786-9CA9-4327-B5B8-3A694E071B18}" name="**End Date" dataDxfId="387"/>
    <tableColumn id="7" xr3:uid="{51E5C7FA-6687-4AAB-A88F-03A6A6A09D90}" name="Years Experience" dataDxfId="386">
      <calculatedColumnFormula>ROUNDUP(IF(D18&gt;40,((F18-E18)/365.25),(F18-E18)/365.25*(D18/40)),2)</calculatedColumnFormula>
    </tableColumn>
    <tableColumn id="12" xr3:uid="{D9D190A0-1DD6-4685-B38F-1BDEEAE85F7F}" name="Overlapping Dates" dataDxfId="385">
      <calculatedColumnFormula array="1">IFERROR(_xlfn.IFS(Table418192021222324252627282930313233[[#This Row],[NEW Formulae]],"Yes",0,""),"")</calculatedColumnFormula>
    </tableColumn>
    <tableColumn id="11" xr3:uid="{D1DFE632-91B7-4614-8DD6-C7E4F4676967}" name="NEW Formulae" dataDxfId="384">
      <calculatedColumnFormula array="1">SUMPRODUCT((Table418192021222324252627282930313233[[#This Row],[Start Date]]&lt;Table418192021222324252627282930313233[**End Date])*(Table418192021222324252627282930313233[[#This Row],[**End Date]]&gt;Table418192021222324252627282930313233[Start Date]))&gt;1</calculatedColumnFormula>
    </tableColumn>
    <tableColumn id="9" xr3:uid="{DEC4E74E-01CC-4A64-B97F-80751055B6BA}" name="Experience based on relevancy and hours" dataDxfId="383">
      <calculatedColumnFormula>_xlfn.IFS(C18="",0,C18="Directly related",G18*1,C18="Indirectly related",G18*0.5,C18="Not related",G18*0)</calculatedColumnFormula>
    </tableColumn>
    <tableColumn id="10" xr3:uid="{FF4F8835-7AA9-4482-B647-20D512CAFD4F}" name="Notes/Comments" dataDxfId="38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21CD9A4-986C-4B35-860F-39D928B781F0}" name="Table41819202122232425262728293031323334" displayName="Table41819202122232425262728293031323334" ref="A17:K37" totalsRowShown="0" headerRowDxfId="381" dataDxfId="379" headerRowBorderDxfId="380" tableBorderDxfId="378">
  <tableColumns count="11">
    <tableColumn id="1" xr3:uid="{D0208A8E-DD1D-4017-B07B-767E0CBA6985}" name="Employer" dataDxfId="377"/>
    <tableColumn id="2" xr3:uid="{432833D2-5D24-4499-9C30-EC5EA539D2D4}" name="Job Title" dataDxfId="376"/>
    <tableColumn id="3" xr3:uid="{FED78D19-59A0-4AE3-B8AE-3D601A726FF0}" name="Relevance" dataDxfId="375"/>
    <tableColumn id="4" xr3:uid="{766686AA-AEAD-4C22-B45E-6294905F0EBF}" name="Hours Per Week" dataDxfId="374">
      <calculatedColumnFormula>IF(Table41819202122232425262728293031323334[[#This Row],[NEW Formulae]]=TRUE,20,40)</calculatedColumnFormula>
    </tableColumn>
    <tableColumn id="5" xr3:uid="{12491AFD-6350-4832-9863-5994EF948AF4}" name="Start Date" dataDxfId="373"/>
    <tableColumn id="6" xr3:uid="{51BE17D2-C71B-427C-9F05-7F587905C545}" name="**End Date" dataDxfId="372"/>
    <tableColumn id="7" xr3:uid="{94209C54-73AE-48AE-B54F-B9446FBC8CD0}" name="Years Experience" dataDxfId="371">
      <calculatedColumnFormula>ROUNDUP(IF(D18&gt;40,((F18-E18)/365.25),(F18-E18)/365.25*(D18/40)),2)</calculatedColumnFormula>
    </tableColumn>
    <tableColumn id="12" xr3:uid="{2ED93935-C6EC-4515-B6EA-E91265602548}" name="Overlapping Dates" dataDxfId="370">
      <calculatedColumnFormula array="1">IFERROR(_xlfn.IFS(Table41819202122232425262728293031323334[[#This Row],[NEW Formulae]],"Yes",0,""),"")</calculatedColumnFormula>
    </tableColumn>
    <tableColumn id="11" xr3:uid="{525E6A96-7A45-4636-A1FB-19C07DA2A36B}" name="NEW Formulae" dataDxfId="369">
      <calculatedColumnFormula array="1">SUMPRODUCT((Table41819202122232425262728293031323334[[#This Row],[Start Date]]&lt;Table41819202122232425262728293031323334[**End Date])*(Table41819202122232425262728293031323334[[#This Row],[**End Date]]&gt;Table41819202122232425262728293031323334[Start Date]))&gt;1</calculatedColumnFormula>
    </tableColumn>
    <tableColumn id="9" xr3:uid="{8DD60A27-7A26-4FF5-9F03-3F25EDD6908F}" name="Experience based on relevancy and hours" dataDxfId="368">
      <calculatedColumnFormula>_xlfn.IFS(C18="",0,C18="Directly related",G18*1,C18="Indirectly related",G18*0.5,C18="Not related",G18*0)</calculatedColumnFormula>
    </tableColumn>
    <tableColumn id="10" xr3:uid="{496CEE5C-1C28-4076-AFD6-875E44AFB792}" name="Notes/Comments" dataDxfId="36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3CA7905-58D7-4F04-8C91-DE97AFDC6171}" name="Table4181920212223242526272829303132333435" displayName="Table4181920212223242526272829303132333435" ref="A17:K37" totalsRowShown="0" headerRowDxfId="366" dataDxfId="364" headerRowBorderDxfId="365" tableBorderDxfId="363">
  <tableColumns count="11">
    <tableColumn id="1" xr3:uid="{7909D48B-70CA-4D73-AECC-B53EFD1CB6E2}" name="Employer" dataDxfId="362"/>
    <tableColumn id="2" xr3:uid="{3E68E66B-938D-412E-9EFF-89300B6CA05E}" name="Job Title" dataDxfId="361"/>
    <tableColumn id="3" xr3:uid="{AA4D8A16-0F8C-4485-87DD-19F4F775BB4E}" name="Relevance" dataDxfId="360"/>
    <tableColumn id="4" xr3:uid="{3225DBB5-563C-4134-A626-935877B92E07}" name="Hours Per Week" dataDxfId="359">
      <calculatedColumnFormula>IF(Table4181920212223242526272829303132333435[[#This Row],[NEW Formulae]]=TRUE,20,40)</calculatedColumnFormula>
    </tableColumn>
    <tableColumn id="5" xr3:uid="{D8A56171-CA32-47F7-9DF6-FF8668DD5592}" name="Start Date" dataDxfId="358"/>
    <tableColumn id="6" xr3:uid="{C217D201-3C97-4054-8E90-CBCA70401773}" name="**End Date" dataDxfId="357"/>
    <tableColumn id="7" xr3:uid="{8B5A7AB2-C69A-40A9-82C8-07CE4EB3B575}" name="Years Experience" dataDxfId="356">
      <calculatedColumnFormula>ROUNDUP(IF(D18&gt;40,((F18-E18)/365.25),(F18-E18)/365.25*(D18/40)),2)</calculatedColumnFormula>
    </tableColumn>
    <tableColumn id="12" xr3:uid="{737B22EE-ACA4-4BB8-BCEE-6D72451DD6D1}" name="Overlapping Dates" dataDxfId="355">
      <calculatedColumnFormula array="1">IFERROR(_xlfn.IFS(Table4181920212223242526272829303132333435[[#This Row],[NEW Formulae]],"Yes",0,""),"")</calculatedColumnFormula>
    </tableColumn>
    <tableColumn id="11" xr3:uid="{52ABC5CA-6C7F-474C-B13D-3302E0394165}" name="NEW Formulae" dataDxfId="354">
      <calculatedColumnFormula array="1">SUMPRODUCT((Table4181920212223242526272829303132333435[[#This Row],[Start Date]]&lt;Table4181920212223242526272829303132333435[**End Date])*(Table4181920212223242526272829303132333435[[#This Row],[**End Date]]&gt;Table4181920212223242526272829303132333435[Start Date]))&gt;1</calculatedColumnFormula>
    </tableColumn>
    <tableColumn id="9" xr3:uid="{20841134-6661-4DC6-8AE8-58FD906D1F39}" name="Experience based on relevancy and hours" dataDxfId="353">
      <calculatedColumnFormula>_xlfn.IFS(C18="",0,C18="Directly related",G18*1,C18="Indirectly related",G18*0.5,C18="Not related",G18*0)</calculatedColumnFormula>
    </tableColumn>
    <tableColumn id="10" xr3:uid="{C1B564DB-ADA6-4359-9DD4-353A3CB56008}" name="Notes/Comments" dataDxfId="35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E7C410A4-7238-451D-A24D-87FCBB4032F3}" name="Table418192021222324252627282930313233343536" displayName="Table418192021222324252627282930313233343536" ref="A17:K37" totalsRowShown="0" headerRowDxfId="351" dataDxfId="349" headerRowBorderDxfId="350" tableBorderDxfId="348">
  <tableColumns count="11">
    <tableColumn id="1" xr3:uid="{23028D17-D9A0-4537-BDE2-709BE95358FE}" name="Employer" dataDxfId="347"/>
    <tableColumn id="2" xr3:uid="{F1E14AA6-8FDF-44F4-9569-BD06D4D5DD97}" name="Job Title" dataDxfId="346"/>
    <tableColumn id="3" xr3:uid="{0A70DB39-2251-4F5A-B5CC-56B7F6E75192}" name="Relevance" dataDxfId="345"/>
    <tableColumn id="4" xr3:uid="{5E0AB892-1631-4773-8827-C71F65ADDE2F}" name="Hours Per Week" dataDxfId="344">
      <calculatedColumnFormula>IF(Table418192021222324252627282930313233343536[[#This Row],[NEW Formulae]]=TRUE,20,40)</calculatedColumnFormula>
    </tableColumn>
    <tableColumn id="5" xr3:uid="{91928034-F5FD-46F7-9C56-4D16C176752A}" name="Start Date" dataDxfId="343"/>
    <tableColumn id="6" xr3:uid="{8C425174-6B18-4D6C-917A-58E69F97A369}" name="**End Date" dataDxfId="342"/>
    <tableColumn id="7" xr3:uid="{293C62D1-D16E-4769-9346-5CF77725091C}" name="Years Experience" dataDxfId="341">
      <calculatedColumnFormula>ROUNDUP(IF(D18&gt;40,((F18-E18)/365.25),(F18-E18)/365.25*(D18/40)),2)</calculatedColumnFormula>
    </tableColumn>
    <tableColumn id="12" xr3:uid="{702803AF-0E8C-497F-9D54-28AE2B375078}" name="Overlapping Dates" dataDxfId="340">
      <calculatedColumnFormula array="1">IFERROR(_xlfn.IFS(Table418192021222324252627282930313233343536[[#This Row],[NEW Formulae]],"Yes",0,""),"")</calculatedColumnFormula>
    </tableColumn>
    <tableColumn id="11" xr3:uid="{9A3384DE-76A8-4618-A814-BD615204CF29}" name="NEW Formulae" dataDxfId="339">
      <calculatedColumnFormula array="1">SUMPRODUCT((Table418192021222324252627282930313233343536[[#This Row],[Start Date]]&lt;Table418192021222324252627282930313233343536[**End Date])*(Table418192021222324252627282930313233343536[[#This Row],[**End Date]]&gt;Table418192021222324252627282930313233343536[Start Date]))&gt;1</calculatedColumnFormula>
    </tableColumn>
    <tableColumn id="9" xr3:uid="{56F79D27-0ECE-44D8-87ED-BB62D0F72507}" name="Experience based on relevancy and hours" dataDxfId="338">
      <calculatedColumnFormula>_xlfn.IFS(C18="",0,C18="Directly related",G18*1,C18="Indirectly related",G18*0.5,C18="Not related",G18*0)</calculatedColumnFormula>
    </tableColumn>
    <tableColumn id="10" xr3:uid="{E934F860-DAE6-486A-9875-1CA82E05FDAD}" name="Notes/Comments" dataDxfId="337"/>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3353B85-5268-4A64-99E6-1311A37867B9}" name="Table41819202122232425262728293031323334353637" displayName="Table41819202122232425262728293031323334353637" ref="A17:K37" totalsRowShown="0" headerRowDxfId="336" dataDxfId="334" headerRowBorderDxfId="335" tableBorderDxfId="333">
  <tableColumns count="11">
    <tableColumn id="1" xr3:uid="{661ECA2B-82C2-46DA-A771-1F0700840D66}" name="Employer" dataDxfId="332"/>
    <tableColumn id="2" xr3:uid="{85D5D910-A1FD-41E5-9390-7A118F7A7D9E}" name="Job Title" dataDxfId="331"/>
    <tableColumn id="3" xr3:uid="{AB0F1C54-73B7-4E7B-8E82-F33D54EBD1F9}" name="Relevance" dataDxfId="330"/>
    <tableColumn id="4" xr3:uid="{12FC0546-AE22-4E56-8124-476AC69A6F65}" name="Hours Per Week" dataDxfId="329">
      <calculatedColumnFormula>IF(Table41819202122232425262728293031323334353637[[#This Row],[NEW Formulae]]=TRUE,20,40)</calculatedColumnFormula>
    </tableColumn>
    <tableColumn id="5" xr3:uid="{5ACC2EC6-70A6-497F-A171-C72E1B4ADEBB}" name="Start Date" dataDxfId="328"/>
    <tableColumn id="6" xr3:uid="{F3DCA3FE-52BA-4329-91DA-E0770BBD3CC3}" name="**End Date" dataDxfId="327"/>
    <tableColumn id="7" xr3:uid="{C7CE3810-8A2E-48AB-A3A9-ED2BF1C4CA50}" name="Years Experience" dataDxfId="326">
      <calculatedColumnFormula>ROUNDUP(IF(D18&gt;40,((F18-E18)/365.25),(F18-E18)/365.25*(D18/40)),2)</calculatedColumnFormula>
    </tableColumn>
    <tableColumn id="12" xr3:uid="{6178A7BC-E684-4915-8505-759B2B8C820C}" name="Overlapping Dates" dataDxfId="325">
      <calculatedColumnFormula array="1">IFERROR(_xlfn.IFS(Table41819202122232425262728293031323334353637[[#This Row],[NEW Formulae]],"Yes",0,""),"")</calculatedColumnFormula>
    </tableColumn>
    <tableColumn id="11" xr3:uid="{5F46FD52-45D4-4BE8-9A59-04CAA6B25A22}" name="NEW Formulae" dataDxfId="324">
      <calculatedColumnFormula array="1">SUMPRODUCT((Table41819202122232425262728293031323334353637[[#This Row],[Start Date]]&lt;Table41819202122232425262728293031323334353637[**End Date])*(Table41819202122232425262728293031323334353637[[#This Row],[**End Date]]&gt;Table41819202122232425262728293031323334353637[Start Date]))&gt;1</calculatedColumnFormula>
    </tableColumn>
    <tableColumn id="9" xr3:uid="{97BDFDF9-F13A-4F91-98E1-D299B8EC4925}" name="Experience based on relevancy and hours" dataDxfId="323">
      <calculatedColumnFormula>_xlfn.IFS(C18="",0,C18="Directly related",G18*1,C18="Indirectly related",G18*0.5,C18="Not related",G18*0)</calculatedColumnFormula>
    </tableColumn>
    <tableColumn id="10" xr3:uid="{1004A20C-2D70-4EE6-8D2B-B0462517C36F}" name="Notes/Comments" dataDxfId="32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6A42A5B-5500-45C5-9DB4-D4569B4CA9B1}" name="Table4181920212223242526272829303132333435363738" displayName="Table4181920212223242526272829303132333435363738" ref="A17:K37" totalsRowShown="0" headerRowDxfId="321" dataDxfId="319" headerRowBorderDxfId="320" tableBorderDxfId="318">
  <tableColumns count="11">
    <tableColumn id="1" xr3:uid="{19E8B3B3-3188-49F8-BED6-90708057E347}" name="Employer" dataDxfId="317"/>
    <tableColumn id="2" xr3:uid="{2A8F14FF-EB60-4D8C-85D6-4F09672D258E}" name="Job Title" dataDxfId="316"/>
    <tableColumn id="3" xr3:uid="{8360324D-ADBF-4895-9A0D-BA09A90B78AA}" name="Relevance" dataDxfId="315"/>
    <tableColumn id="4" xr3:uid="{671181E8-E7BE-451D-8568-8C163A3ADD5E}" name="Hours Per Week" dataDxfId="314">
      <calculatedColumnFormula>IF(Table4181920212223242526272829303132333435363738[[#This Row],[NEW Formulae]]=TRUE,20,40)</calculatedColumnFormula>
    </tableColumn>
    <tableColumn id="5" xr3:uid="{1E0D4FDB-9819-4AD3-BFC9-3EF51E1B0758}" name="Start Date" dataDxfId="313"/>
    <tableColumn id="6" xr3:uid="{B3467AC0-C165-4315-BA7A-ECF2F6CAC70F}" name="**End Date" dataDxfId="312"/>
    <tableColumn id="7" xr3:uid="{DEF78015-FA43-4BB4-9DFD-BA751498902D}" name="Years Experience" dataDxfId="311">
      <calculatedColumnFormula>ROUNDUP(IF(D18&gt;40,((F18-E18)/365.25),(F18-E18)/365.25*(D18/40)),2)</calculatedColumnFormula>
    </tableColumn>
    <tableColumn id="12" xr3:uid="{B0578B74-3FBC-45BC-B33C-C5BE21000D2F}" name="Overlapping Dates" dataDxfId="310">
      <calculatedColumnFormula array="1">IFERROR(_xlfn.IFS(Table4181920212223242526272829303132333435363738[[#This Row],[NEW Formulae]],"Yes",0,""),"")</calculatedColumnFormula>
    </tableColumn>
    <tableColumn id="11" xr3:uid="{D6E5B1B1-4360-48A0-AFB1-88F8B36D4787}" name="NEW Formulae" dataDxfId="309">
      <calculatedColumnFormula array="1">SUMPRODUCT((Table4181920212223242526272829303132333435363738[[#This Row],[Start Date]]&lt;Table4181920212223242526272829303132333435363738[**End Date])*(Table4181920212223242526272829303132333435363738[[#This Row],[**End Date]]&gt;Table4181920212223242526272829303132333435363738[Start Date]))&gt;1</calculatedColumnFormula>
    </tableColumn>
    <tableColumn id="9" xr3:uid="{59F7EE0C-9304-44EF-BA9B-60479CF03B0B}" name="Experience based on relevancy and hours" dataDxfId="308">
      <calculatedColumnFormula>_xlfn.IFS(C18="",0,C18="Directly related",G18*1,C18="Indirectly related",G18*0.5,C18="Not related",G18*0)</calculatedColumnFormula>
    </tableColumn>
    <tableColumn id="10" xr3:uid="{51AB28B6-48E6-41B3-9170-E5F23186369F}" name="Notes/Comments" dataDxfId="30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88C1187A-E1DD-4C0D-9AC8-088472B71F4E}" name="Table418192021222324252627282930313233343536373839" displayName="Table418192021222324252627282930313233343536373839" ref="A17:K37" totalsRowShown="0" headerRowDxfId="306" dataDxfId="304" headerRowBorderDxfId="305" tableBorderDxfId="303">
  <tableColumns count="11">
    <tableColumn id="1" xr3:uid="{3B3E7AB5-3492-47D2-A92F-736AE6B99574}" name="Employer" dataDxfId="302"/>
    <tableColumn id="2" xr3:uid="{C6C3AD94-BEDF-49E6-A32A-7F0BF3ABE5BD}" name="Job Title" dataDxfId="301"/>
    <tableColumn id="3" xr3:uid="{BF69B59D-A47B-4286-B215-91B8BE1DC466}" name="Relevance" dataDxfId="300"/>
    <tableColumn id="4" xr3:uid="{C60B0418-B35B-476B-AFA4-EAC1F3447B28}" name="Hours Per Week" dataDxfId="299">
      <calculatedColumnFormula>IF(Table418192021222324252627282930313233343536373839[[#This Row],[NEW Formulae]]=TRUE,20,40)</calculatedColumnFormula>
    </tableColumn>
    <tableColumn id="5" xr3:uid="{AA34FA4A-D21B-4734-AEC1-602EE69B5BE8}" name="Start Date" dataDxfId="298"/>
    <tableColumn id="6" xr3:uid="{BB2E1316-F86A-4458-A2C7-AD97A0C00A5F}" name="**End Date" dataDxfId="297"/>
    <tableColumn id="7" xr3:uid="{944B78C8-4235-4293-B8F1-D5C104093A73}" name="Years Experience" dataDxfId="296">
      <calculatedColumnFormula>ROUNDUP(IF(D18&gt;40,((F18-E18)/365.25),(F18-E18)/365.25*(D18/40)),2)</calculatedColumnFormula>
    </tableColumn>
    <tableColumn id="12" xr3:uid="{97DCE6DB-21A7-4A52-B46F-8CB893440F51}" name="Overlapping Dates" dataDxfId="295">
      <calculatedColumnFormula array="1">IFERROR(_xlfn.IFS(Table418192021222324252627282930313233343536373839[[#This Row],[NEW Formulae]],"Yes",0,""),"")</calculatedColumnFormula>
    </tableColumn>
    <tableColumn id="11" xr3:uid="{1ADCB877-E063-4217-8813-6822EB14C4E8}" name="NEW Formulae" dataDxfId="294">
      <calculatedColumnFormula array="1">SUMPRODUCT((Table418192021222324252627282930313233343536373839[[#This Row],[Start Date]]&lt;Table418192021222324252627282930313233343536373839[**End Date])*(Table418192021222324252627282930313233343536373839[[#This Row],[**End Date]]&gt;Table418192021222324252627282930313233343536373839[Start Date]))&gt;1</calculatedColumnFormula>
    </tableColumn>
    <tableColumn id="9" xr3:uid="{AAE28624-12CA-4DF7-95E9-63224D4B3E00}" name="Experience based on relevancy and hours" dataDxfId="293">
      <calculatedColumnFormula>_xlfn.IFS(C18="",0,C18="Directly related",G18*1,C18="Indirectly related",G18*0.5,C18="Not related",G18*0)</calculatedColumnFormula>
    </tableColumn>
    <tableColumn id="10" xr3:uid="{878C4EC9-4449-4B56-BDEA-47161F0640B1}" name="Notes/Comments" dataDxfId="29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E616B67-C836-45BE-A276-B2CA3DC34E81}" name="Table41819202122232425262728293031323334353637383940" displayName="Table41819202122232425262728293031323334353637383940" ref="A17:K37" totalsRowShown="0" headerRowDxfId="291" dataDxfId="289" headerRowBorderDxfId="290" tableBorderDxfId="288">
  <tableColumns count="11">
    <tableColumn id="1" xr3:uid="{383448ED-C835-4B46-86B0-0BDFC11065E2}" name="Employer" dataDxfId="287"/>
    <tableColumn id="2" xr3:uid="{1F00BA7A-D868-4C3B-ADA8-B73964CB2A5B}" name="Job Title" dataDxfId="286"/>
    <tableColumn id="3" xr3:uid="{B1EEBC30-264E-4421-A5AE-094F40D300B1}" name="Relevance" dataDxfId="285"/>
    <tableColumn id="4" xr3:uid="{E41A598C-6E61-45D4-A18B-2AF9E9F46B08}" name="Hours Per Week" dataDxfId="284">
      <calculatedColumnFormula>IF(Table41819202122232425262728293031323334353637383940[[#This Row],[NEW Formulae]]=TRUE,20,40)</calculatedColumnFormula>
    </tableColumn>
    <tableColumn id="5" xr3:uid="{21CE7BA3-CA7C-4136-9709-B51A10CEA67A}" name="Start Date" dataDxfId="283"/>
    <tableColumn id="6" xr3:uid="{60D2300B-9B49-4C4A-9997-687F7976C72A}" name="**End Date" dataDxfId="282"/>
    <tableColumn id="7" xr3:uid="{01FF862F-D913-4CF0-8581-13F1EEA5DEB3}" name="Years Experience" dataDxfId="281">
      <calculatedColumnFormula>ROUNDUP(IF(D18&gt;40,((F18-E18)/365.25),(F18-E18)/365.25*(D18/40)),2)</calculatedColumnFormula>
    </tableColumn>
    <tableColumn id="12" xr3:uid="{42BBB5EA-5951-447A-A4C9-3A6515A7CD37}" name="Overlapping Dates" dataDxfId="280">
      <calculatedColumnFormula array="1">IFERROR(_xlfn.IFS(Table41819202122232425262728293031323334353637383940[[#This Row],[NEW Formulae]],"Yes",0,""),"")</calculatedColumnFormula>
    </tableColumn>
    <tableColumn id="11" xr3:uid="{2893A365-39D9-4016-B787-2948FC7452BB}" name="NEW Formulae" dataDxfId="279">
      <calculatedColumnFormula array="1">SUMPRODUCT((Table41819202122232425262728293031323334353637383940[[#This Row],[Start Date]]&lt;Table41819202122232425262728293031323334353637383940[**End Date])*(Table41819202122232425262728293031323334353637383940[[#This Row],[**End Date]]&gt;Table41819202122232425262728293031323334353637383940[Start Date]))&gt;1</calculatedColumnFormula>
    </tableColumn>
    <tableColumn id="9" xr3:uid="{0C14C3DF-89F3-480D-AE7B-231DB83DBE10}" name="Experience based on relevancy and hours" dataDxfId="278">
      <calculatedColumnFormula>_xlfn.IFS(C18="",0,C18="Directly related",G18*1,C18="Indirectly related",G18*0.5,C18="Not related",G18*0)</calculatedColumnFormula>
    </tableColumn>
    <tableColumn id="10" xr3:uid="{BB69039E-6FCB-464D-BA52-49089E3DF82A}" name="Notes/Comments" dataDxfId="27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A24D3-E979-4C5B-A0BC-669A0C125B23}" name="Table42" displayName="Table42" ref="A17:K37" totalsRowShown="0" headerRowDxfId="816" dataDxfId="814" headerRowBorderDxfId="815" tableBorderDxfId="813">
  <tableColumns count="11">
    <tableColumn id="1" xr3:uid="{89C1E62C-5BEF-43CE-8374-3E2F22A4B85C}" name="Employer" dataDxfId="812"/>
    <tableColumn id="2" xr3:uid="{BADCAA7D-5C88-45AE-93A8-F06C63E68C10}" name="Job Title" dataDxfId="811"/>
    <tableColumn id="3" xr3:uid="{BAA8AF2D-8144-485D-B6F2-E58925C254EF}" name="Relevance" dataDxfId="810"/>
    <tableColumn id="4" xr3:uid="{287282A0-2961-404C-85B4-0833C042402D}" name="Hours Per Week" dataDxfId="809">
      <calculatedColumnFormula>IF(Table42[[#This Row],[NEW Formulae]]=TRUE,20,40)</calculatedColumnFormula>
    </tableColumn>
    <tableColumn id="5" xr3:uid="{FF95F54A-4432-4429-AF5F-9179A1980557}" name="Start Date" dataDxfId="808"/>
    <tableColumn id="6" xr3:uid="{8EA09FB9-9406-4641-823C-3378AD6021DB}" name="**End Date" dataDxfId="807"/>
    <tableColumn id="7" xr3:uid="{DC5C9975-BA61-4965-9A50-7C68126B5143}" name="Years Experience" dataDxfId="806">
      <calculatedColumnFormula>ROUNDUP(IF(D18&gt;40,((F18-E18)/365.25),(F18-E18)/365.25*(D18/40)),2)</calculatedColumnFormula>
    </tableColumn>
    <tableColumn id="12" xr3:uid="{3D78DC38-49A9-4DDC-BF4A-FEED3765766E}" name="Overlapping Dates" dataDxfId="805">
      <calculatedColumnFormula array="1">IFERROR(_xlfn.IFS(Table42[[#This Row],[NEW Formulae]],"Yes",0,""),"")</calculatedColumnFormula>
    </tableColumn>
    <tableColumn id="11" xr3:uid="{F603E46A-3F42-42BE-88E9-41D8C6D9098C}" name="NEW Formulae" dataDxfId="804">
      <calculatedColumnFormula array="1">SUMPRODUCT((Table42[[#This Row],[Start Date]]&lt;Table42[**End Date])*(Table42[[#This Row],[**End Date]]&gt;Table42[Start Date]))&gt;1</calculatedColumnFormula>
    </tableColumn>
    <tableColumn id="9" xr3:uid="{7A1C0B12-EB7A-4239-8884-9AC7F9AD0199}" name="Experience based on relevancy and hours" dataDxfId="803">
      <calculatedColumnFormula>_xlfn.IFS(C18="",0,C18="Directly related",G18*1,C18="Indirectly related",G18*0.5,C18="Not related",G18*0)</calculatedColumnFormula>
    </tableColumn>
    <tableColumn id="10" xr3:uid="{10240472-8D36-454D-8F27-C0EC1D51C5F3}" name="Notes/Comments" dataDxfId="80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C8F1686-81BA-4F2B-91C4-99AA979E6F43}" name="Table4181920212223242526272829303132333435363738394041" displayName="Table4181920212223242526272829303132333435363738394041" ref="A17:K37" totalsRowShown="0" headerRowDxfId="276" dataDxfId="274" headerRowBorderDxfId="275" tableBorderDxfId="273">
  <tableColumns count="11">
    <tableColumn id="1" xr3:uid="{27CC4DA7-D052-41DC-A73D-7628FF0DD913}" name="Employer" dataDxfId="272"/>
    <tableColumn id="2" xr3:uid="{D8B5F843-5992-4362-8F5F-3A43E07A861D}" name="Job Title" dataDxfId="271"/>
    <tableColumn id="3" xr3:uid="{8DD274F5-BE80-479A-86C3-ADE5059C3088}" name="Relevance" dataDxfId="270"/>
    <tableColumn id="4" xr3:uid="{EBB194DD-EA13-4944-9A72-A4FFA86F73F7}" name="Hours Per Week" dataDxfId="269">
      <calculatedColumnFormula>IF(Table4181920212223242526272829303132333435363738394041[[#This Row],[NEW Formulae]]=TRUE,20,40)</calculatedColumnFormula>
    </tableColumn>
    <tableColumn id="5" xr3:uid="{499EBCB9-A932-476F-97FA-EF297616E114}" name="Start Date" dataDxfId="268"/>
    <tableColumn id="6" xr3:uid="{3708FA54-6C05-4890-AB88-25D91B1B2110}" name="**End Date" dataDxfId="267"/>
    <tableColumn id="7" xr3:uid="{84828CA0-50B3-4813-A99D-CDC42E0323C1}" name="Years Experience" dataDxfId="266">
      <calculatedColumnFormula>ROUNDUP(IF(D18&gt;40,((F18-E18)/365.25),(F18-E18)/365.25*(D18/40)),2)</calculatedColumnFormula>
    </tableColumn>
    <tableColumn id="12" xr3:uid="{1A02831E-8A2D-4C40-AD3E-374851CE816D}" name="Overlapping Dates" dataDxfId="265">
      <calculatedColumnFormula array="1">IFERROR(_xlfn.IFS(Table4181920212223242526272829303132333435363738394041[[#This Row],[NEW Formulae]],"Yes",0,""),"")</calculatedColumnFormula>
    </tableColumn>
    <tableColumn id="11" xr3:uid="{975C31D0-1673-4C0B-A8AA-7FEBF6EDE5F6}" name="NEW Formulae" dataDxfId="264">
      <calculatedColumnFormula array="1">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calculatedColumnFormula>
    </tableColumn>
    <tableColumn id="9" xr3:uid="{44743C7D-FD69-433D-9CC7-CAA93044F85F}" name="Experience based on relevancy and hours" dataDxfId="263">
      <calculatedColumnFormula>_xlfn.IFS(C18="",0,C18="Directly related",G18*1,C18="Indirectly related",G18*0.5,C18="Not related",G18*0)</calculatedColumnFormula>
    </tableColumn>
    <tableColumn id="10" xr3:uid="{20ECB23C-E5A1-4FA7-9F18-39D7623F2523}" name="Notes/Comments" dataDxfId="26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B227E56-F2C8-4E7E-B26C-00FA3C271D85}" name="Table418192021222324252627282930313233343536373839404142" displayName="Table418192021222324252627282930313233343536373839404142" ref="A17:K37" totalsRowShown="0" headerRowDxfId="261" dataDxfId="259" headerRowBorderDxfId="260" tableBorderDxfId="258">
  <tableColumns count="11">
    <tableColumn id="1" xr3:uid="{A935504C-6168-460F-A18A-84DAFFCCD3B9}" name="Employer" dataDxfId="257"/>
    <tableColumn id="2" xr3:uid="{6A33FD96-F0F5-4F6F-AE49-C749B2EE89E5}" name="Job Title" dataDxfId="256"/>
    <tableColumn id="3" xr3:uid="{8FE9C203-BE6A-4A96-94EF-F96F657777D7}" name="Relevance" dataDxfId="255"/>
    <tableColumn id="4" xr3:uid="{32E6E162-33AE-48FD-BE1B-7895785CE045}" name="Hours Per Week" dataDxfId="254">
      <calculatedColumnFormula>IF(Table418192021222324252627282930313233343536373839404142[[#This Row],[NEW Formulae]]=TRUE,20,40)</calculatedColumnFormula>
    </tableColumn>
    <tableColumn id="5" xr3:uid="{673A9340-4128-4F09-8BF0-3471E38D6F3E}" name="Start Date" dataDxfId="253"/>
    <tableColumn id="6" xr3:uid="{46F59BF5-8158-4626-A33D-BB083E0728BD}" name="**End Date" dataDxfId="252"/>
    <tableColumn id="7" xr3:uid="{290937CC-DDFB-4608-8151-3C211883DE3F}" name="Years Experience" dataDxfId="251">
      <calculatedColumnFormula>ROUNDUP(IF(D18&gt;40,((F18-E18)/365.25),(F18-E18)/365.25*(D18/40)),2)</calculatedColumnFormula>
    </tableColumn>
    <tableColumn id="12" xr3:uid="{4C4CCC03-DC89-4C3C-98BC-691F2D7EA679}" name="Overlapping Dates" dataDxfId="250">
      <calculatedColumnFormula array="1">IFERROR(_xlfn.IFS(Table418192021222324252627282930313233343536373839404142[[#This Row],[NEW Formulae]],"Yes",0,""),"")</calculatedColumnFormula>
    </tableColumn>
    <tableColumn id="11" xr3:uid="{BF182FD4-D9B7-4F84-B086-68EF7759ED47}" name="NEW Formulae" dataDxfId="249">
      <calculatedColumnFormula array="1">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calculatedColumnFormula>
    </tableColumn>
    <tableColumn id="9" xr3:uid="{454750AC-8BE5-440C-A6BE-3DA61F017435}" name="Experience based on relevancy and hours" dataDxfId="248">
      <calculatedColumnFormula>_xlfn.IFS(C18="",0,C18="Directly related",G18*1,C18="Indirectly related",G18*0.5,C18="Not related",G18*0)</calculatedColumnFormula>
    </tableColumn>
    <tableColumn id="10" xr3:uid="{1930D681-FECA-4ADF-9884-34D999DF2BEB}" name="Notes/Comments" dataDxfId="247"/>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22DD577-855E-42F9-B011-583C3A36745A}" name="Table41819202122232425262728293031323334353637383940414243" displayName="Table41819202122232425262728293031323334353637383940414243" ref="A17:K37" totalsRowShown="0" headerRowDxfId="246" dataDxfId="244" headerRowBorderDxfId="245" tableBorderDxfId="243">
  <tableColumns count="11">
    <tableColumn id="1" xr3:uid="{5304C528-042B-48D9-B870-F44B792BC0AA}" name="Employer" dataDxfId="242"/>
    <tableColumn id="2" xr3:uid="{DBA4A3F5-75A0-4A09-A61A-C697891ECCC7}" name="Job Title" dataDxfId="241"/>
    <tableColumn id="3" xr3:uid="{407C74FF-DBF5-4FCD-85A8-586741C99CCC}" name="Relevance" dataDxfId="240"/>
    <tableColumn id="4" xr3:uid="{3740D24C-EDE1-4F35-8B92-04B67059E3EB}" name="Hours Per Week" dataDxfId="239">
      <calculatedColumnFormula>IF(Table41819202122232425262728293031323334353637383940414243[[#This Row],[NEW Formulae]]=TRUE,20,40)</calculatedColumnFormula>
    </tableColumn>
    <tableColumn id="5" xr3:uid="{93F6D0EF-2A95-41E8-B137-7FB34961B786}" name="Start Date" dataDxfId="238"/>
    <tableColumn id="6" xr3:uid="{C8846843-0111-47F8-ACC4-EFAE4E1E756B}" name="**End Date" dataDxfId="237"/>
    <tableColumn id="7" xr3:uid="{B3E6A475-4237-456B-AE61-5ACC9B3B534D}" name="Years Experience" dataDxfId="236">
      <calculatedColumnFormula>ROUNDUP(IF(D18&gt;40,((F18-E18)/365.25),(F18-E18)/365.25*(D18/40)),2)</calculatedColumnFormula>
    </tableColumn>
    <tableColumn id="12" xr3:uid="{676CC531-CE87-44B3-B6E6-216A46E70DD2}" name="Overlapping Dates" dataDxfId="235">
      <calculatedColumnFormula array="1">IFERROR(_xlfn.IFS(Table41819202122232425262728293031323334353637383940414243[[#This Row],[NEW Formulae]],"Yes",0,""),"")</calculatedColumnFormula>
    </tableColumn>
    <tableColumn id="11" xr3:uid="{4BE8D313-2972-4916-BEC1-E7EEB8AF632E}" name="NEW Formulae" dataDxfId="234">
      <calculatedColumnFormula array="1">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calculatedColumnFormula>
    </tableColumn>
    <tableColumn id="9" xr3:uid="{59CD66BA-5D8B-483C-AA87-19162E39D96F}" name="Experience based on relevancy and hours" dataDxfId="233">
      <calculatedColumnFormula>_xlfn.IFS(C18="",0,C18="Directly related",G18*1,C18="Indirectly related",G18*0.5,C18="Not related",G18*0)</calculatedColumnFormula>
    </tableColumn>
    <tableColumn id="10" xr3:uid="{3678A3A8-0B1F-4F6A-BFD9-46C4C1DCCF5D}" name="Notes/Comments" dataDxfId="23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19A57970-384D-4D0C-9BEB-B346844ADE8E}" name="Table4181920212223242526272829303132333435363738394041424344" displayName="Table4181920212223242526272829303132333435363738394041424344" ref="A17:K37" totalsRowShown="0" headerRowDxfId="231" dataDxfId="229" headerRowBorderDxfId="230" tableBorderDxfId="228">
  <tableColumns count="11">
    <tableColumn id="1" xr3:uid="{F9963FC1-4E4A-46E7-8D7C-09CA0721F105}" name="Employer" dataDxfId="227"/>
    <tableColumn id="2" xr3:uid="{5432F6C0-A14A-456F-8D4A-56A1CFCACB23}" name="Job Title" dataDxfId="226"/>
    <tableColumn id="3" xr3:uid="{D916F793-B8F6-4F03-937B-1C4EA7F67E34}" name="Relevance" dataDxfId="225"/>
    <tableColumn id="4" xr3:uid="{37BBCAB0-1CB5-4D6A-9D53-B64D8AFCC313}" name="Hours Per Week" dataDxfId="224">
      <calculatedColumnFormula>IF(Table4181920212223242526272829303132333435363738394041424344[[#This Row],[NEW Formulae]]=TRUE,20,40)</calculatedColumnFormula>
    </tableColumn>
    <tableColumn id="5" xr3:uid="{C8642298-DAFC-429E-9AF7-018FA1D6D59B}" name="Start Date" dataDxfId="223"/>
    <tableColumn id="6" xr3:uid="{A99446E7-701D-4501-808B-4E10DF5AEFD5}" name="**End Date" dataDxfId="222"/>
    <tableColumn id="7" xr3:uid="{E6268319-88FA-4E6A-83EF-63BA71DAD8CC}" name="Years Experience" dataDxfId="221">
      <calculatedColumnFormula>ROUNDUP(IF(D18&gt;40,((F18-E18)/365.25),(F18-E18)/365.25*(D18/40)),2)</calculatedColumnFormula>
    </tableColumn>
    <tableColumn id="12" xr3:uid="{2850E55C-1CC6-4A64-97C8-FC604A16BC37}" name="Overlapping Dates" dataDxfId="220">
      <calculatedColumnFormula array="1">IFERROR(_xlfn.IFS(Table4181920212223242526272829303132333435363738394041424344[[#This Row],[NEW Formulae]],"Yes",0,""),"")</calculatedColumnFormula>
    </tableColumn>
    <tableColumn id="11" xr3:uid="{374981E2-A722-48D1-9A4D-D9078D5E684A}" name="NEW Formulae" dataDxfId="219">
      <calculatedColumnFormula array="1">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calculatedColumnFormula>
    </tableColumn>
    <tableColumn id="9" xr3:uid="{5731A115-B51A-47D7-83F1-160188D37E07}" name="Experience based on relevancy and hours" dataDxfId="218">
      <calculatedColumnFormula>_xlfn.IFS(C18="",0,C18="Directly related",G18*1,C18="Indirectly related",G18*0.5,C18="Not related",G18*0)</calculatedColumnFormula>
    </tableColumn>
    <tableColumn id="10" xr3:uid="{6B114771-B153-47B2-8204-48389911CAB9}" name="Notes/Comments" dataDxfId="217"/>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B2A4933-7D34-438F-AED8-70CBD978FECA}" name="Table418192021222324252627282930313233343536373839404142434445" displayName="Table418192021222324252627282930313233343536373839404142434445" ref="A17:K37" totalsRowShown="0" headerRowDxfId="216" dataDxfId="214" headerRowBorderDxfId="215" tableBorderDxfId="213">
  <tableColumns count="11">
    <tableColumn id="1" xr3:uid="{ECA91D53-7361-4F27-92F0-A3172A26AC67}" name="Employer" dataDxfId="212"/>
    <tableColumn id="2" xr3:uid="{4D5D00C7-7A27-4991-9219-2161C5DCDED2}" name="Job Title" dataDxfId="211"/>
    <tableColumn id="3" xr3:uid="{F0AE2F0C-038C-425A-BE8C-DF590C2B22E9}" name="Relevance" dataDxfId="210"/>
    <tableColumn id="4" xr3:uid="{94C117C9-7C84-4F50-9DAE-65DCFE3BC32A}" name="Hours Per Week" dataDxfId="209">
      <calculatedColumnFormula>IF(Table418192021222324252627282930313233343536373839404142434445[[#This Row],[NEW Formulae]]=TRUE,20,40)</calculatedColumnFormula>
    </tableColumn>
    <tableColumn id="5" xr3:uid="{9F6FDFF8-EFB7-4DE6-8BA9-7CC8C905CD6E}" name="Start Date" dataDxfId="208"/>
    <tableColumn id="6" xr3:uid="{5E1BE6A0-2448-480F-B6BB-07A55E47259F}" name="**End Date" dataDxfId="207"/>
    <tableColumn id="7" xr3:uid="{5DA2B0E1-4DAA-4879-8B52-21820860651F}" name="Years Experience" dataDxfId="206">
      <calculatedColumnFormula>ROUNDUP(IF(D18&gt;40,((F18-E18)/365.25),(F18-E18)/365.25*(D18/40)),2)</calculatedColumnFormula>
    </tableColumn>
    <tableColumn id="12" xr3:uid="{A52016C6-AC25-40C8-984F-4D370CE8A951}" name="Overlapping Dates" dataDxfId="205">
      <calculatedColumnFormula array="1">IFERROR(_xlfn.IFS(Table418192021222324252627282930313233343536373839404142434445[[#This Row],[NEW Formulae]],"Yes",0,""),"")</calculatedColumnFormula>
    </tableColumn>
    <tableColumn id="11" xr3:uid="{C314BC30-8AFE-48D8-850B-934B248A5917}" name="NEW Formulae" dataDxfId="204">
      <calculatedColumnFormula array="1">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calculatedColumnFormula>
    </tableColumn>
    <tableColumn id="9" xr3:uid="{EF4258C6-5427-4DF2-878D-903C04555E3E}" name="Experience based on relevancy and hours" dataDxfId="203">
      <calculatedColumnFormula>_xlfn.IFS(C18="",0,C18="Directly related",G18*1,C18="Indirectly related",G18*0.5,C18="Not related",G18*0)</calculatedColumnFormula>
    </tableColumn>
    <tableColumn id="10" xr3:uid="{3A91B4D2-0A6F-454C-9158-BB7988F22B62}" name="Notes/Comments" dataDxfId="20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AB55DF3D-6D7E-4783-9F24-12014BC548C6}" name="Table41819202122232425262728293031323334353637383940414243444546" displayName="Table41819202122232425262728293031323334353637383940414243444546" ref="A17:K37" totalsRowShown="0" headerRowDxfId="201" dataDxfId="199" headerRowBorderDxfId="200" tableBorderDxfId="198">
  <tableColumns count="11">
    <tableColumn id="1" xr3:uid="{55FF00F8-EE11-4B30-BE0D-C01B58BB45BC}" name="Employer" dataDxfId="197"/>
    <tableColumn id="2" xr3:uid="{ED6B35D9-132E-4306-B03B-2BBFB85D123C}" name="Job Title" dataDxfId="196"/>
    <tableColumn id="3" xr3:uid="{5FDBEE5C-081F-43C4-9022-1ED7DD37F408}" name="Relevance" dataDxfId="195"/>
    <tableColumn id="4" xr3:uid="{D0C8F2AD-F28A-4B30-8338-F2D091F5CDAD}" name="Hours Per Week" dataDxfId="194">
      <calculatedColumnFormula>IF(Table41819202122232425262728293031323334353637383940414243444546[[#This Row],[NEW Formulae]]=TRUE,20,40)</calculatedColumnFormula>
    </tableColumn>
    <tableColumn id="5" xr3:uid="{867B14F7-25F0-4C6B-AA44-10BC4204EFEB}" name="Start Date" dataDxfId="193"/>
    <tableColumn id="6" xr3:uid="{937CADFD-86DB-4831-97ED-8552CA676041}" name="**End Date" dataDxfId="192"/>
    <tableColumn id="7" xr3:uid="{BB61B654-D6EA-433E-A3BB-D02EDA636499}" name="Years Experience" dataDxfId="191">
      <calculatedColumnFormula>ROUNDUP(IF(D18&gt;40,((F18-E18)/365.25),(F18-E18)/365.25*(D18/40)),2)</calculatedColumnFormula>
    </tableColumn>
    <tableColumn id="12" xr3:uid="{C630A027-3B66-4F89-A4F2-E6989A8DAE09}" name="Overlapping Dates" dataDxfId="190">
      <calculatedColumnFormula array="1">IFERROR(_xlfn.IFS(Table41819202122232425262728293031323334353637383940414243444546[[#This Row],[NEW Formulae]],"Yes",0,""),"")</calculatedColumnFormula>
    </tableColumn>
    <tableColumn id="11" xr3:uid="{C8F8BDEB-6905-473F-8828-BE7D164F97CF}" name="NEW Formulae" dataDxfId="189">
      <calculatedColumnFormula array="1">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calculatedColumnFormula>
    </tableColumn>
    <tableColumn id="9" xr3:uid="{8A337FF0-6AC6-4518-B027-2D0B12DD9B58}" name="Experience based on relevancy and hours" dataDxfId="188">
      <calculatedColumnFormula>_xlfn.IFS(C18="",0,C18="Directly related",G18*1,C18="Indirectly related",G18*0.5,C18="Not related",G18*0)</calculatedColumnFormula>
    </tableColumn>
    <tableColumn id="10" xr3:uid="{31EC7B9B-40CE-4D2A-A409-1E5C32B67402}" name="Notes/Comments" dataDxfId="18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093DE01-8EA7-441C-914A-93F6FA03C35F}" name="Table4181920212223242526272829303132333435363738394041424344454647" displayName="Table4181920212223242526272829303132333435363738394041424344454647" ref="A17:K37" totalsRowShown="0" headerRowDxfId="186" dataDxfId="184" headerRowBorderDxfId="185" tableBorderDxfId="183">
  <tableColumns count="11">
    <tableColumn id="1" xr3:uid="{55795201-D7BA-4A17-B0F1-29AF0AE24635}" name="Employer" dataDxfId="182"/>
    <tableColumn id="2" xr3:uid="{7FC8D857-CAFF-4F95-9FBB-88BB19D45FA9}" name="Job Title" dataDxfId="181"/>
    <tableColumn id="3" xr3:uid="{F64EC4BA-FF84-4AD8-813A-D0D2AA8223F4}" name="Relevance" dataDxfId="180"/>
    <tableColumn id="4" xr3:uid="{64967C15-D274-489C-BBE2-FD9B86BF572A}" name="Hours Per Week" dataDxfId="179">
      <calculatedColumnFormula>IF(Table4181920212223242526272829303132333435363738394041424344454647[[#This Row],[NEW Formulae]]=TRUE,20,40)</calculatedColumnFormula>
    </tableColumn>
    <tableColumn id="5" xr3:uid="{26556EAE-23A4-44E4-A43D-7392BC533451}" name="Start Date" dataDxfId="178"/>
    <tableColumn id="6" xr3:uid="{8A56BD01-503B-4B0C-81AB-E831B3F5ABA5}" name="**End Date" dataDxfId="177"/>
    <tableColumn id="7" xr3:uid="{DD1D80A0-7D78-4094-8DBD-C1807F94B88D}" name="Years Experience" dataDxfId="176">
      <calculatedColumnFormula>ROUNDUP(IF(D18&gt;40,((F18-E18)/365.25),(F18-E18)/365.25*(D18/40)),2)</calculatedColumnFormula>
    </tableColumn>
    <tableColumn id="12" xr3:uid="{5F876DED-BCA9-4A3C-AB7B-35DE9DD32B1A}" name="Overlapping Dates" dataDxfId="175">
      <calculatedColumnFormula array="1">IFERROR(_xlfn.IFS(Table4181920212223242526272829303132333435363738394041424344454647[[#This Row],[NEW Formulae]],"Yes",0,""),"")</calculatedColumnFormula>
    </tableColumn>
    <tableColumn id="11" xr3:uid="{1BE88D88-F6F9-4655-B1E6-DF5C71E9CCDE}" name="NEW Formulae" dataDxfId="174">
      <calculatedColumnFormula array="1">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calculatedColumnFormula>
    </tableColumn>
    <tableColumn id="9" xr3:uid="{F1581218-BC5B-4D18-A29A-0BEE8B4C1F40}" name="Experience based on relevancy and hours" dataDxfId="173">
      <calculatedColumnFormula>_xlfn.IFS(C18="",0,C18="Directly related",G18*1,C18="Indirectly related",G18*0.5,C18="Not related",G18*0)</calculatedColumnFormula>
    </tableColumn>
    <tableColumn id="10" xr3:uid="{BB5B3B7F-1439-4898-A583-3737C14FB5DC}" name="Notes/Comments" dataDxfId="17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7B54A7A-D3BC-4329-A47D-1842C66892BB}" name="Table418192021222324252627282930313233343536373839404142434445464748" displayName="Table418192021222324252627282930313233343536373839404142434445464748" ref="A17:K37" totalsRowShown="0" headerRowDxfId="171" dataDxfId="169" headerRowBorderDxfId="170" tableBorderDxfId="168">
  <tableColumns count="11">
    <tableColumn id="1" xr3:uid="{178289FF-6361-400F-A3B5-E9C31606F73D}" name="Employer" dataDxfId="167"/>
    <tableColumn id="2" xr3:uid="{A26999C6-BDFD-4113-873B-D866F3DBEAEE}" name="Job Title" dataDxfId="166"/>
    <tableColumn id="3" xr3:uid="{CF6D4826-0827-4063-8BEF-20D0DE244B90}" name="Relevance" dataDxfId="165"/>
    <tableColumn id="4" xr3:uid="{03570350-6EE8-4B3C-BA71-9A061E59F91B}" name="Hours Per Week" dataDxfId="164">
      <calculatedColumnFormula>IF(Table418192021222324252627282930313233343536373839404142434445464748[[#This Row],[NEW Formulae]]=TRUE,20,40)</calculatedColumnFormula>
    </tableColumn>
    <tableColumn id="5" xr3:uid="{7B6719B1-5E8E-47C6-8E08-A798E2E46717}" name="Start Date" dataDxfId="163"/>
    <tableColumn id="6" xr3:uid="{1625E949-6271-4EDD-9494-F8C2E8F18AA0}" name="**End Date" dataDxfId="162"/>
    <tableColumn id="7" xr3:uid="{9F7D9E0D-86E5-4CAC-9881-95C1D5FDFB53}" name="Years Experience" dataDxfId="161">
      <calculatedColumnFormula>ROUNDUP(IF(D18&gt;40,((F18-E18)/365.25),(F18-E18)/365.25*(D18/40)),2)</calculatedColumnFormula>
    </tableColumn>
    <tableColumn id="12" xr3:uid="{B13D82B6-425A-4A41-B595-E002D44DC2F2}" name="Overlapping Dates" dataDxfId="160">
      <calculatedColumnFormula array="1">IFERROR(_xlfn.IFS(Table418192021222324252627282930313233343536373839404142434445464748[[#This Row],[NEW Formulae]],"Yes",0,""),"")</calculatedColumnFormula>
    </tableColumn>
    <tableColumn id="11" xr3:uid="{A10D20BC-52E2-429E-BD65-4D6090675159}" name="NEW Formulae" dataDxfId="159">
      <calculatedColumnFormula array="1">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calculatedColumnFormula>
    </tableColumn>
    <tableColumn id="9" xr3:uid="{6CB9FB51-4802-486A-A5E8-DD77A0B4C719}" name="Experience based on relevancy and hours" dataDxfId="158">
      <calculatedColumnFormula>_xlfn.IFS(C18="",0,C18="Directly related",G18*1,C18="Indirectly related",G18*0.5,C18="Not related",G18*0)</calculatedColumnFormula>
    </tableColumn>
    <tableColumn id="10" xr3:uid="{90791244-25BB-451F-A6B1-B71855907D0A}" name="Notes/Comments" dataDxfId="157"/>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FDDA680-9013-43B3-A868-61C44BAF92E8}" name="Table41819202122232425262728293031323334353637383940414243444546474849" displayName="Table41819202122232425262728293031323334353637383940414243444546474849" ref="A17:K37" totalsRowShown="0" headerRowDxfId="156" dataDxfId="154" headerRowBorderDxfId="155" tableBorderDxfId="153">
  <tableColumns count="11">
    <tableColumn id="1" xr3:uid="{FB596673-3C0E-42D5-935B-8A4E8B77B0B5}" name="Employer" dataDxfId="152"/>
    <tableColumn id="2" xr3:uid="{85B289D9-0198-465E-8805-A14DA085A965}" name="Job Title" dataDxfId="151"/>
    <tableColumn id="3" xr3:uid="{748037C4-D0A5-4E81-A0B3-9DFA9A855986}" name="Relevance" dataDxfId="150"/>
    <tableColumn id="4" xr3:uid="{0BBBE467-D5C9-4AA4-97FF-3D86C488751E}" name="Hours Per Week" dataDxfId="149">
      <calculatedColumnFormula>IF(Table41819202122232425262728293031323334353637383940414243444546474849[[#This Row],[NEW Formulae]]=TRUE,20,40)</calculatedColumnFormula>
    </tableColumn>
    <tableColumn id="5" xr3:uid="{EBF52DC5-6951-4A43-84A5-BFDF03EAA36A}" name="Start Date" dataDxfId="148"/>
    <tableColumn id="6" xr3:uid="{6C4382F0-299A-4649-B844-581C58E9828C}" name="**End Date" dataDxfId="147"/>
    <tableColumn id="7" xr3:uid="{FE8C273C-984A-42A8-865E-2890917F50BB}" name="Years Experience" dataDxfId="146">
      <calculatedColumnFormula>ROUNDUP(IF(D18&gt;40,((F18-E18)/365.25),(F18-E18)/365.25*(D18/40)),2)</calculatedColumnFormula>
    </tableColumn>
    <tableColumn id="12" xr3:uid="{523A6CB5-9C5A-42AD-91BF-53AFB1B65D0F}" name="Overlapping Dates" dataDxfId="145">
      <calculatedColumnFormula array="1">IFERROR(_xlfn.IFS(Table41819202122232425262728293031323334353637383940414243444546474849[[#This Row],[NEW Formulae]],"Yes",0,""),"")</calculatedColumnFormula>
    </tableColumn>
    <tableColumn id="11" xr3:uid="{10DA7257-9134-4240-AEB5-8CE2986A0390}" name="NEW Formulae" dataDxfId="144">
      <calculatedColumnFormula array="1">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calculatedColumnFormula>
    </tableColumn>
    <tableColumn id="9" xr3:uid="{B93F36DF-38A0-4817-844F-30FE81D7236C}" name="Experience based on relevancy and hours" dataDxfId="143">
      <calculatedColumnFormula>_xlfn.IFS(C18="",0,C18="Directly related",G18*1,C18="Indirectly related",G18*0.5,C18="Not related",G18*0)</calculatedColumnFormula>
    </tableColumn>
    <tableColumn id="10" xr3:uid="{D52E4E5A-32A4-43BA-9FF9-91AC92566F62}" name="Notes/Comments" dataDxfId="14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9494CBC-B14C-4D7F-A5EC-A8ACCD650609}" name="Table4181920212223242526272829303132333435363738394041424344454647484950" displayName="Table4181920212223242526272829303132333435363738394041424344454647484950" ref="A17:K37" totalsRowShown="0" headerRowDxfId="141" dataDxfId="139" headerRowBorderDxfId="140" tableBorderDxfId="138">
  <tableColumns count="11">
    <tableColumn id="1" xr3:uid="{95CE1D2D-4C53-4012-94A2-E222F2AAA1E1}" name="Employer" dataDxfId="137"/>
    <tableColumn id="2" xr3:uid="{11ABC904-EA60-44AE-AEC1-33DDF7A58E55}" name="Job Title" dataDxfId="136"/>
    <tableColumn id="3" xr3:uid="{8CFA4758-229E-468B-8780-58ED912D2DE7}" name="Relevance" dataDxfId="135"/>
    <tableColumn id="4" xr3:uid="{89A30767-6379-4B5E-A304-EC087827DECA}" name="Hours Per Week" dataDxfId="134">
      <calculatedColumnFormula>IF(Table4181920212223242526272829303132333435363738394041424344454647484950[[#This Row],[NEW Formulae]]=TRUE,20,40)</calculatedColumnFormula>
    </tableColumn>
    <tableColumn id="5" xr3:uid="{2897A48D-D625-432D-857E-ACB217F318C8}" name="Start Date" dataDxfId="133"/>
    <tableColumn id="6" xr3:uid="{C76D4E2F-9DEB-454B-B169-954C39FEA7A3}" name="**End Date" dataDxfId="132"/>
    <tableColumn id="7" xr3:uid="{4FBE9C25-1A41-425F-8CEE-1EC7C263420C}" name="Years Experience" dataDxfId="131">
      <calculatedColumnFormula>ROUNDUP(IF(D18&gt;40,((F18-E18)/365.25),(F18-E18)/365.25*(D18/40)),2)</calculatedColumnFormula>
    </tableColumn>
    <tableColumn id="12" xr3:uid="{04C3E08E-C4B6-42D9-9884-3296D08D5666}" name="Overlapping Dates" dataDxfId="130">
      <calculatedColumnFormula array="1">IFERROR(_xlfn.IFS(Table4181920212223242526272829303132333435363738394041424344454647484950[[#This Row],[NEW Formulae]],"Yes",0,""),"")</calculatedColumnFormula>
    </tableColumn>
    <tableColumn id="11" xr3:uid="{6976014C-39F5-4677-BA8B-480DFD6515CB}" name="NEW Formulae" dataDxfId="129">
      <calculatedColumnFormula array="1">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calculatedColumnFormula>
    </tableColumn>
    <tableColumn id="9" xr3:uid="{A8A82688-979D-4B10-AFD5-FC06F0E481AC}" name="Experience based on relevancy and hours" dataDxfId="128">
      <calculatedColumnFormula>_xlfn.IFS(C18="",0,C18="Directly related",G18*1,C18="Indirectly related",G18*0.5,C18="Not related",G18*0)</calculatedColumnFormula>
    </tableColumn>
    <tableColumn id="10" xr3:uid="{6F188908-3BDB-4D06-BC7B-603A970C7E70}" name="Notes/Comments" dataDxfId="12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048D269-CD97-43A3-B6CA-2AC22A5FA129}" name="Table46" displayName="Table46" ref="A17:K37" totalsRowShown="0" headerRowDxfId="801" dataDxfId="799" headerRowBorderDxfId="800" tableBorderDxfId="798">
  <tableColumns count="11">
    <tableColumn id="1" xr3:uid="{47E37146-8998-4DB5-AFF5-EEDFF74FF6EC}" name="Employer" dataDxfId="797"/>
    <tableColumn id="2" xr3:uid="{35CB01FA-4CD6-4FE7-A0F4-38217E13A3FC}" name="Job Title" dataDxfId="796"/>
    <tableColumn id="3" xr3:uid="{AB7A8D8A-53DF-40F3-9D12-B2D6107499CA}" name="Relevance" dataDxfId="795"/>
    <tableColumn id="4" xr3:uid="{C6640200-F6A1-4FAE-9B45-F58A6BD26DBB}" name="Hours Per Week" dataDxfId="794">
      <calculatedColumnFormula>IF(Table46[[#This Row],[NEW Formulae]]=TRUE,20,40)</calculatedColumnFormula>
    </tableColumn>
    <tableColumn id="5" xr3:uid="{35C05331-1D4F-471F-BE5A-D0B0B8CE9A97}" name="Start Date" dataDxfId="793"/>
    <tableColumn id="6" xr3:uid="{BBAD4C00-540D-487A-84AA-6D2607C569F5}" name="**End Date" dataDxfId="792"/>
    <tableColumn id="7" xr3:uid="{F5B3DB01-1ADC-4706-804F-FF8C696F96EC}" name="Years Experience" dataDxfId="791">
      <calculatedColumnFormula>ROUNDUP(IF(D18&gt;40,((F18-E18)/365.25),(F18-E18)/365.25*(D18/40)),2)</calculatedColumnFormula>
    </tableColumn>
    <tableColumn id="12" xr3:uid="{E1E7AC00-74EE-4444-8C23-2DB43DCFAC5E}" name="Overlapping Dates" dataDxfId="790">
      <calculatedColumnFormula array="1">IFERROR(_xlfn.IFS(Table46[[#This Row],[NEW Formulae]],"Yes",0,""),"")</calculatedColumnFormula>
    </tableColumn>
    <tableColumn id="11" xr3:uid="{474AE7BA-DEE4-4682-B6D1-C815B113C9B6}" name="NEW Formulae" dataDxfId="789">
      <calculatedColumnFormula array="1">SUMPRODUCT((Table46[[#This Row],[Start Date]]&lt;Table46[**End Date])*(Table46[[#This Row],[**End Date]]&gt;Table46[Start Date]))&gt;1</calculatedColumnFormula>
    </tableColumn>
    <tableColumn id="9" xr3:uid="{E7D4A24B-7B74-4586-9BB1-EA7C4A49ABCA}" name="Experience based on relevancy and hours" dataDxfId="788">
      <calculatedColumnFormula>_xlfn.IFS(C18="",0,C18="Directly related",G18*1,C18="Indirectly related",G18*0.5,C18="Not related",G18*0)</calculatedColumnFormula>
    </tableColumn>
    <tableColumn id="10" xr3:uid="{F05F91EB-2559-4F58-A823-ECD2C8E05838}" name="Notes/Comments" dataDxfId="787"/>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6A5CBD4-1295-4F6C-961C-61E080354BA4}" name="Table418192021222324252627282930313233343536373839404142434445464748495051" displayName="Table418192021222324252627282930313233343536373839404142434445464748495051" ref="A17:K37" totalsRowShown="0" headerRowDxfId="126" dataDxfId="124" headerRowBorderDxfId="125" tableBorderDxfId="123">
  <tableColumns count="11">
    <tableColumn id="1" xr3:uid="{5979E38B-6C72-419C-A1FA-10B05E7B6140}" name="Employer" dataDxfId="122"/>
    <tableColumn id="2" xr3:uid="{011E4E43-6869-4927-A0F2-92D4DA23F3E2}" name="Job Title" dataDxfId="121"/>
    <tableColumn id="3" xr3:uid="{4B405E9F-09BC-4DA2-93E4-C7C1F568FE62}" name="Relevance" dataDxfId="120"/>
    <tableColumn id="4" xr3:uid="{5151B48D-D0B2-4D76-B894-273DB4D3D28A}" name="Hours Per Week" dataDxfId="119">
      <calculatedColumnFormula>IF(Table418192021222324252627282930313233343536373839404142434445464748495051[[#This Row],[NEW Formulae]]=TRUE,20,40)</calculatedColumnFormula>
    </tableColumn>
    <tableColumn id="5" xr3:uid="{A13965DB-48EB-4A4B-94BD-ADABCD63C9A0}" name="Start Date" dataDxfId="118"/>
    <tableColumn id="6" xr3:uid="{FE068227-AA0C-418E-BCF5-CF9CEB1A8D09}" name="**End Date" dataDxfId="117"/>
    <tableColumn id="7" xr3:uid="{782795E9-3008-463B-93F8-83460696D932}" name="Years Experience" dataDxfId="116">
      <calculatedColumnFormula>ROUNDUP(IF(D18&gt;40,((F18-E18)/365.25),(F18-E18)/365.25*(D18/40)),2)</calculatedColumnFormula>
    </tableColumn>
    <tableColumn id="12" xr3:uid="{4FF5C124-0792-4F7D-843E-52BC66FA4967}" name="Overlapping Dates" dataDxfId="115">
      <calculatedColumnFormula array="1">IFERROR(_xlfn.IFS(Table418192021222324252627282930313233343536373839404142434445464748495051[[#This Row],[NEW Formulae]],"Yes",0,""),"")</calculatedColumnFormula>
    </tableColumn>
    <tableColumn id="11" xr3:uid="{988C9704-3523-4EB1-B5FB-2F4A4C6934CC}" name="NEW Formulae" dataDxfId="114">
      <calculatedColumnFormula array="1">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calculatedColumnFormula>
    </tableColumn>
    <tableColumn id="9" xr3:uid="{770A6440-1BD4-4C91-AE60-F4E06A0C5AF9}" name="Experience based on relevancy and hours" dataDxfId="113">
      <calculatedColumnFormula>_xlfn.IFS(C18="",0,C18="Directly related",G18*1,C18="Indirectly related",G18*0.5,C18="Not related",G18*0)</calculatedColumnFormula>
    </tableColumn>
    <tableColumn id="10" xr3:uid="{01BE62E3-1987-4E30-A144-642731619407}" name="Notes/Comments" dataDxfId="11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B2654884-3C30-4296-BC59-9A6AFFCB4113}" name="Table41819202122232425262728293031323334353637383940414243444546474849505152" displayName="Table41819202122232425262728293031323334353637383940414243444546474849505152" ref="A17:K37" totalsRowShown="0" headerRowDxfId="111" dataDxfId="109" headerRowBorderDxfId="110" tableBorderDxfId="108">
  <tableColumns count="11">
    <tableColumn id="1" xr3:uid="{975BBD1B-B3EE-4C5C-A292-EAE2F9B30AAA}" name="Employer" dataDxfId="107"/>
    <tableColumn id="2" xr3:uid="{EF4D03CA-780D-4644-BC83-ED804ABB70C9}" name="Job Title" dataDxfId="106"/>
    <tableColumn id="3" xr3:uid="{14AA5956-E935-4D8F-9466-0B1CA07B89B0}" name="Relevance" dataDxfId="105"/>
    <tableColumn id="4" xr3:uid="{FE848E4C-C84E-4AC2-AD2A-B90146CDBFEE}" name="Hours Per Week" dataDxfId="104">
      <calculatedColumnFormula>IF(Table41819202122232425262728293031323334353637383940414243444546474849505152[[#This Row],[NEW Formulae]]=TRUE,20,40)</calculatedColumnFormula>
    </tableColumn>
    <tableColumn id="5" xr3:uid="{9647C2EB-FB86-4FFE-957E-D7A3AAB765A2}" name="Start Date" dataDxfId="103"/>
    <tableColumn id="6" xr3:uid="{95823EA3-8E9E-4446-ABF1-A496937680F8}" name="**End Date" dataDxfId="102"/>
    <tableColumn id="7" xr3:uid="{205BF201-F07E-4D0C-86DB-C73B95D5B8C7}" name="Years Experience" dataDxfId="101">
      <calculatedColumnFormula>ROUNDUP(IF(D18&gt;40,((F18-E18)/365.25),(F18-E18)/365.25*(D18/40)),2)</calculatedColumnFormula>
    </tableColumn>
    <tableColumn id="12" xr3:uid="{DD99B736-8B00-4B48-9E2C-448365C2651D}" name="Overlapping Dates" dataDxfId="100">
      <calculatedColumnFormula array="1">IFERROR(_xlfn.IFS(Table41819202122232425262728293031323334353637383940414243444546474849505152[[#This Row],[NEW Formulae]],"Yes",0,""),"")</calculatedColumnFormula>
    </tableColumn>
    <tableColumn id="11" xr3:uid="{1CF5C49F-6C35-4530-A6F4-5EBD9716B0EF}" name="NEW Formulae" dataDxfId="99">
      <calculatedColumnFormula array="1">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calculatedColumnFormula>
    </tableColumn>
    <tableColumn id="9" xr3:uid="{81DDE4B9-1247-4B15-B80D-388401127D1A}" name="Experience based on relevancy and hours" dataDxfId="98">
      <calculatedColumnFormula>_xlfn.IFS(C18="",0,C18="Directly related",G18*1,C18="Indirectly related",G18*0.5,C18="Not related",G18*0)</calculatedColumnFormula>
    </tableColumn>
    <tableColumn id="10" xr3:uid="{F9C3C16D-76F6-40F0-9644-84C86D56022A}" name="Notes/Comments" dataDxfId="97"/>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48C6D15-3DC6-4B5A-BE10-6BDAE886C607}" name="Table4181920212223242526272829303132333435363738394041424344454647484950515253" displayName="Table4181920212223242526272829303132333435363738394041424344454647484950515253" ref="A17:K37" totalsRowShown="0" headerRowDxfId="96" dataDxfId="94" headerRowBorderDxfId="95" tableBorderDxfId="93">
  <tableColumns count="11">
    <tableColumn id="1" xr3:uid="{6FF3A82E-88CE-4F17-99DD-D58A57EDC894}" name="Employer" dataDxfId="92"/>
    <tableColumn id="2" xr3:uid="{1EBBA6EF-C57B-45D0-B6BD-BB50EBC12CC1}" name="Job Title" dataDxfId="91"/>
    <tableColumn id="3" xr3:uid="{FD41761D-33F6-4AEC-8DA7-9A90762C2670}" name="Relevance" dataDxfId="90"/>
    <tableColumn id="4" xr3:uid="{848E3746-9707-461A-B58B-FC1137714F55}" name="Hours Per Week" dataDxfId="89">
      <calculatedColumnFormula>IF(Table4181920212223242526272829303132333435363738394041424344454647484950515253[[#This Row],[NEW Formulae]]=TRUE,20,40)</calculatedColumnFormula>
    </tableColumn>
    <tableColumn id="5" xr3:uid="{189736DD-F928-4547-80EF-72199055BE97}" name="Start Date" dataDxfId="88"/>
    <tableColumn id="6" xr3:uid="{FF58AF3A-0246-4E99-B754-44613F10B103}" name="**End Date" dataDxfId="87"/>
    <tableColumn id="7" xr3:uid="{9851FFF5-3551-4A2B-B721-8DE35953C2FC}" name="Years Experience" dataDxfId="86">
      <calculatedColumnFormula>ROUNDUP(IF(D18&gt;40,((F18-E18)/365.25),(F18-E18)/365.25*(D18/40)),2)</calculatedColumnFormula>
    </tableColumn>
    <tableColumn id="12" xr3:uid="{0EAAFCA4-D3EC-4DBD-A411-5282F431D02C}" name="Overlapping Dates" dataDxfId="85">
      <calculatedColumnFormula array="1">IFERROR(_xlfn.IFS(Table4181920212223242526272829303132333435363738394041424344454647484950515253[[#This Row],[NEW Formulae]],"Yes",0,""),"")</calculatedColumnFormula>
    </tableColumn>
    <tableColumn id="11" xr3:uid="{18B29A22-86DA-4284-85E0-593B3C697BB2}" name="NEW Formulae" dataDxfId="84">
      <calculatedColumnFormula array="1">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calculatedColumnFormula>
    </tableColumn>
    <tableColumn id="9" xr3:uid="{2452D0D6-7928-4F60-BC68-FA5909B7D32E}" name="Experience based on relevancy and hours" dataDxfId="83">
      <calculatedColumnFormula>_xlfn.IFS(C18="",0,C18="Directly related",G18*1,C18="Indirectly related",G18*0.5,C18="Not related",G18*0)</calculatedColumnFormula>
    </tableColumn>
    <tableColumn id="10" xr3:uid="{2564D694-49CB-403C-A6D1-1CB1B677A09F}" name="Notes/Comments" dataDxfId="82"/>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EE4BD52-3F9E-4148-9EC2-341AB140818C}" name="ClassificationT" displayName="ClassificationT" ref="A1:T1097" tableType="queryTable" totalsRowShown="0">
  <autoFilter ref="A1:T1097" xr:uid="{A9D07663-0C07-4A50-AE4B-5C89446129EE}"/>
  <tableColumns count="20">
    <tableColumn id="1" xr3:uid="{E13DD85A-D2F5-4963-9242-933EBF28BD57}" uniqueName="1" name="Ntrpcls Pclass Code" queryTableFieldId="1" dataDxfId="81"/>
    <tableColumn id="2" xr3:uid="{9CFFD6B8-24F8-4346-AD29-55EC1929BB2B}" uniqueName="2" name="Ntrpcls Desc" queryTableFieldId="2" dataDxfId="80"/>
    <tableColumn id="3" xr3:uid="{A49FB9F5-4529-497C-8628-B23C2CD49E5A}" uniqueName="3" name="Ntrpcls Grade" queryTableFieldId="3" dataDxfId="79"/>
    <tableColumn id="4" xr3:uid="{3D853C6C-9C41-42AD-81D8-29782B41F727}" uniqueName="4" name="Ntrpcls Ecls Code" queryTableFieldId="4" dataDxfId="78"/>
    <tableColumn id="5" xr3:uid="{C4379795-8215-4E68-B4F2-AB711569E371}" uniqueName="5" name="Pgrp Code And Desc" queryTableFieldId="5" dataDxfId="77"/>
    <tableColumn id="6" xr3:uid="{10B158D3-3BE6-466E-A3A1-DE0EBF4954AF}" uniqueName="6" name="Eskl Code And Desc" queryTableFieldId="6" dataDxfId="76"/>
    <tableColumn id="7" xr3:uid="{0BD52803-0760-410D-B43C-8860C7AD0D1F}" uniqueName="7" name="Esoc Code And Desc" queryTableFieldId="7" dataDxfId="75"/>
    <tableColumn id="8" xr3:uid="{FB39E9FD-4960-430B-8889-98A2FB3F0424}" uniqueName="8" name="Barg Code And Desc" queryTableFieldId="8" dataDxfId="74"/>
    <tableColumn id="9" xr3:uid="{870111FE-CA81-4172-97F6-2CDCE01B88F0}" uniqueName="9" name="Ntrpcls Probation Units" queryTableFieldId="9" dataDxfId="73"/>
    <tableColumn id="10" xr3:uid="{8CA8FD4A-67B0-41F5-A41E-CDCA3D495B57}" uniqueName="10" name="SummaryDescription" queryTableFieldId="10" dataDxfId="72"/>
    <tableColumn id="11" xr3:uid="{E67BD645-D3F5-4611-A67B-CBFDABFEAFA2}" uniqueName="11" name="EducationLevel" queryTableFieldId="11" dataDxfId="71"/>
    <tableColumn id="12" xr3:uid="{97CEFF5C-EB3A-47A7-A2D8-BF1B3D10078B}" uniqueName="12" name="Experience" queryTableFieldId="12" dataDxfId="70"/>
    <tableColumn id="13" xr3:uid="{8AD98144-AF5D-4CB3-B459-127C9D802F3F}" uniqueName="13" name="RecruitmentTier" queryTableFieldId="13" dataDxfId="69"/>
    <tableColumn id="14" xr3:uid="{1C08AEB1-9A8D-405A-9C87-1EED6D12CFDA}" uniqueName="14" name="Exempt_NonExempt" queryTableFieldId="14" dataDxfId="68"/>
    <tableColumn id="15" xr3:uid="{A445256C-31EA-4D2A-AEB0-1D6B330FEA32}" uniqueName="15" name="ESCO CODE" queryTableFieldId="15" dataDxfId="67"/>
    <tableColumn id="16" xr3:uid="{CFE337C4-9711-43D4-83FE-8AE199B75603}" uniqueName="16" name="CIP Codes" queryTableFieldId="16" dataDxfId="66"/>
    <tableColumn id="17" xr3:uid="{2EEE86F8-D2CF-48B8-9321-441022A16D4B}" uniqueName="17" name="Active_x000a_Deactivated" queryTableFieldId="17" dataDxfId="65"/>
    <tableColumn id="18" xr3:uid="{B28533D1-5BF6-487A-99F7-22C584D42E7A}" uniqueName="18" name="PCLSInfo" queryTableFieldId="18" dataDxfId="64"/>
    <tableColumn id="20" xr3:uid="{DF4CD118-39DA-448E-8149-5FB62499E68C}" uniqueName="20" name="Education Number" queryTableFieldId="20"/>
    <tableColumn id="19" xr3:uid="{0208C268-CC48-4830-95A8-E7DAE58324BA}" uniqueName="19" name="Experience Number" queryTableFieldId="19"/>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CC65979-78C1-4CA4-BEA1-E45502D48810}" name="Table47" displayName="Table47" ref="A17:K37" totalsRowShown="0" headerRowDxfId="786" dataDxfId="784" headerRowBorderDxfId="785" tableBorderDxfId="783">
  <tableColumns count="11">
    <tableColumn id="1" xr3:uid="{64C8FF01-B243-43F0-9368-2084EB892FFF}" name="Employer" dataDxfId="782"/>
    <tableColumn id="2" xr3:uid="{5A3C64DB-C4B5-45F2-B972-21F3BB957741}" name="Job Title" dataDxfId="781"/>
    <tableColumn id="3" xr3:uid="{855BD6B8-0EFB-47EC-9F63-C589F688D1A2}" name="Relevance" dataDxfId="780"/>
    <tableColumn id="4" xr3:uid="{DDF83D55-EB5E-4990-9606-77555FDF666D}" name="Hours Per Week" dataDxfId="779">
      <calculatedColumnFormula>IF(Table47[[#This Row],[NEW Formulae]]=TRUE,20,40)</calculatedColumnFormula>
    </tableColumn>
    <tableColumn id="5" xr3:uid="{72F9A6BB-8A58-4761-8E56-A96F75BA9BF5}" name="Start Date" dataDxfId="778"/>
    <tableColumn id="6" xr3:uid="{50FEF0BB-EC6E-43A4-BABB-872640B855FA}" name="**End Date" dataDxfId="777"/>
    <tableColumn id="7" xr3:uid="{A4C8DD6B-8D8F-47FC-9DA9-C8FE924AF0F6}" name="Years Experience" dataDxfId="776">
      <calculatedColumnFormula>ROUNDUP(IF(D18&gt;40,((F18-E18)/365.25),(F18-E18)/365.25*(D18/40)),2)</calculatedColumnFormula>
    </tableColumn>
    <tableColumn id="12" xr3:uid="{02192D85-15CB-4038-AE15-6F40B4F8C4EF}" name="Overlapping Dates" dataDxfId="775">
      <calculatedColumnFormula array="1">IFERROR(_xlfn.IFS(Table47[[#This Row],[NEW Formulae]],"Yes",0,""),"")</calculatedColumnFormula>
    </tableColumn>
    <tableColumn id="11" xr3:uid="{B04D11F7-EEED-46A7-A0FD-83E17FC5194E}" name="NEW Formulae" dataDxfId="774">
      <calculatedColumnFormula array="1">SUMPRODUCT((Table47[[#This Row],[Start Date]]&lt;Table47[**End Date])*(Table47[[#This Row],[**End Date]]&gt;Table47[Start Date]))&gt;1</calculatedColumnFormula>
    </tableColumn>
    <tableColumn id="9" xr3:uid="{0FD5A77E-7777-4F87-900E-FA9ACFE068B9}" name="Experience based on relevancy and hours" dataDxfId="773">
      <calculatedColumnFormula>_xlfn.IFS(C18="",0,C18="Directly related",G18*1,C18="Indirectly related",G18*0.5,C18="Not related",G18*0)</calculatedColumnFormula>
    </tableColumn>
    <tableColumn id="10" xr3:uid="{73B37D4F-5459-423F-BAC4-82466C942F36}" name="Notes/Comments" dataDxfId="77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D2DEE32-3149-4DF4-B679-A719A1061F54}" name="Table48" displayName="Table48" ref="A17:K37" totalsRowShown="0" headerRowDxfId="771" dataDxfId="769" headerRowBorderDxfId="770" tableBorderDxfId="768">
  <tableColumns count="11">
    <tableColumn id="1" xr3:uid="{5D33CC1A-48D2-4A8F-A90E-A5BB504A2F9D}" name="Employer" dataDxfId="767"/>
    <tableColumn id="2" xr3:uid="{907D4EDD-6D42-411E-91BA-6E2C5A0DB8B4}" name="Job Title" dataDxfId="766"/>
    <tableColumn id="3" xr3:uid="{DA993735-6EAE-44BB-943B-1BED586A534E}" name="Relevance" dataDxfId="765"/>
    <tableColumn id="4" xr3:uid="{327DA24B-1DAC-471A-B395-536155BAB97C}" name="Hours Per Week" dataDxfId="764">
      <calculatedColumnFormula>IF(Table48[[#This Row],[NEW Formulae]]=TRUE,20,40)</calculatedColumnFormula>
    </tableColumn>
    <tableColumn id="5" xr3:uid="{EA974656-C9FD-4708-96A1-4E49A243A1B8}" name="Start Date" dataDxfId="763"/>
    <tableColumn id="6" xr3:uid="{646DF182-5B2F-4770-A1B1-5356C7A855C1}" name="**End Date" dataDxfId="762"/>
    <tableColumn id="7" xr3:uid="{5331CD80-D4ED-4E68-91E5-DE426806BEBE}" name="Years Experience" dataDxfId="761">
      <calculatedColumnFormula>ROUNDUP(IF(D18&gt;40,((F18-E18)/365.25),(F18-E18)/365.25*(D18/40)),2)</calculatedColumnFormula>
    </tableColumn>
    <tableColumn id="12" xr3:uid="{F87C781E-7B03-4545-8EC4-25E10216337E}" name="Overlapping Dates" dataDxfId="760">
      <calculatedColumnFormula array="1">IFERROR(_xlfn.IFS(Table48[[#This Row],[NEW Formulae]],"Yes",0,""),"")</calculatedColumnFormula>
    </tableColumn>
    <tableColumn id="11" xr3:uid="{F67DCC9B-4F4F-4BF3-B7A3-E302C14EC4F5}" name="NEW Formulae" dataDxfId="759">
      <calculatedColumnFormula array="1">SUMPRODUCT((Table48[[#This Row],[Start Date]]&lt;Table48[**End Date])*(Table48[[#This Row],[**End Date]]&gt;Table48[Start Date]))&gt;1</calculatedColumnFormula>
    </tableColumn>
    <tableColumn id="9" xr3:uid="{5D609480-8426-42F7-BB79-2EF517B8B11C}" name="Experience based on relevancy and hours" dataDxfId="758">
      <calculatedColumnFormula>_xlfn.IFS(C18="",0,C18="Directly related",G18*1,C18="Indirectly related",G18*0.5,C18="Not related",G18*0)</calculatedColumnFormula>
    </tableColumn>
    <tableColumn id="10" xr3:uid="{F28C2B47-E1BF-4052-A51C-193647D41970}" name="Notes/Comments" dataDxfId="75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971375-78C0-4453-B8A1-86544AC70ADD}" name="Table49" displayName="Table49" ref="A17:K37" totalsRowShown="0" headerRowDxfId="756" dataDxfId="754" headerRowBorderDxfId="755" tableBorderDxfId="753">
  <tableColumns count="11">
    <tableColumn id="1" xr3:uid="{65D27C95-15A4-4AA4-83D8-A93323BB1421}" name="Employer" dataDxfId="752"/>
    <tableColumn id="2" xr3:uid="{CE67F225-F7E9-4AC8-92A2-D9CFC2F9DEB0}" name="Job Title" dataDxfId="751"/>
    <tableColumn id="3" xr3:uid="{046C818A-6764-4617-83D0-F8163D84D30D}" name="Relevance" dataDxfId="750"/>
    <tableColumn id="4" xr3:uid="{598CF848-39B8-409C-86C5-F0B133EA2D39}" name="Hours Per Week" dataDxfId="749">
      <calculatedColumnFormula>IF(Table49[[#This Row],[NEW Formulae]]=TRUE,20,40)</calculatedColumnFormula>
    </tableColumn>
    <tableColumn id="5" xr3:uid="{D825A473-C3E0-48F1-B13E-AD266A6EBAE1}" name="Start Date" dataDxfId="748"/>
    <tableColumn id="6" xr3:uid="{9320150E-2A20-4150-A656-803EC12F764B}" name="**End Date" dataDxfId="747"/>
    <tableColumn id="7" xr3:uid="{A3C65C73-DF35-4A93-AD78-C6B62BDDD812}" name="Years Experience" dataDxfId="746">
      <calculatedColumnFormula>ROUNDUP(IF(D18&gt;40,((F18-E18)/365.25),(F18-E18)/365.25*(D18/40)),2)</calculatedColumnFormula>
    </tableColumn>
    <tableColumn id="12" xr3:uid="{0CD07B0A-3523-4DEE-BAAF-BDC442F77648}" name="Overlapping Dates" dataDxfId="745">
      <calculatedColumnFormula array="1">IFERROR(_xlfn.IFS(Table49[[#This Row],[NEW Formulae]],"Yes",0,""),"")</calculatedColumnFormula>
    </tableColumn>
    <tableColumn id="11" xr3:uid="{CC8FA6F0-F2E2-4F37-A920-481627340A7F}" name="NEW Formulae" dataDxfId="744">
      <calculatedColumnFormula array="1">SUMPRODUCT((Table49[[#This Row],[Start Date]]&lt;Table49[**End Date])*(Table49[[#This Row],[**End Date]]&gt;Table49[Start Date]))&gt;1</calculatedColumnFormula>
    </tableColumn>
    <tableColumn id="9" xr3:uid="{9A7210FA-D684-4350-826A-193820D167D0}" name="Experience based on relevancy and hours" dataDxfId="743">
      <calculatedColumnFormula>_xlfn.IFS(C18="",0,C18="Directly related",G18*1,C18="Indirectly related",G18*0.5,C18="Not related",G18*0)</calculatedColumnFormula>
    </tableColumn>
    <tableColumn id="10" xr3:uid="{7D3096A5-9210-4D1E-9E02-E415AE2CB6DB}" name="Notes/Comments" dataDxfId="74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214EFEA-900F-454C-9BDE-B6E3DCF01AF0}" name="Table410" displayName="Table410" ref="A17:K37" totalsRowShown="0" headerRowDxfId="741" dataDxfId="739" headerRowBorderDxfId="740" tableBorderDxfId="738">
  <tableColumns count="11">
    <tableColumn id="1" xr3:uid="{73E5EE7B-AF64-4127-B813-8730FAB973FA}" name="Employer" dataDxfId="737"/>
    <tableColumn id="2" xr3:uid="{C10588A7-C038-47E4-A42B-5F5F432FA483}" name="Job Title" dataDxfId="736"/>
    <tableColumn id="3" xr3:uid="{0513D58D-EEFD-43D2-85A9-CF7DB5D2CA76}" name="Relevance" dataDxfId="735"/>
    <tableColumn id="4" xr3:uid="{DEC7D12E-8DCA-402E-9BCF-1A0A7C123B78}" name="Hours Per Week" dataDxfId="734">
      <calculatedColumnFormula>IF(Table410[[#This Row],[NEW Formulae]]=TRUE,20,40)</calculatedColumnFormula>
    </tableColumn>
    <tableColumn id="5" xr3:uid="{683148B5-4021-4BC1-87BE-A07E8B1D684F}" name="Start Date" dataDxfId="733"/>
    <tableColumn id="6" xr3:uid="{0BB3C796-4DDE-420F-B919-5028B6C2C2D9}" name="**End Date" dataDxfId="732"/>
    <tableColumn id="7" xr3:uid="{78B234DD-932A-495D-9561-D0C03DFA25AD}" name="Years Experience" dataDxfId="731">
      <calculatedColumnFormula>ROUNDUP(IF(D18&gt;40,((F18-E18)/365.25),(F18-E18)/365.25*(D18/40)),2)</calculatedColumnFormula>
    </tableColumn>
    <tableColumn id="12" xr3:uid="{1AFEA77A-D435-4854-910F-0193E260CAEF}" name="Overlapping Dates" dataDxfId="730">
      <calculatedColumnFormula array="1">IFERROR(_xlfn.IFS(Table410[[#This Row],[NEW Formulae]],"Yes",0,""),"")</calculatedColumnFormula>
    </tableColumn>
    <tableColumn id="11" xr3:uid="{41D25D89-022E-4110-B6BC-95E1B8455813}" name="NEW Formulae" dataDxfId="729">
      <calculatedColumnFormula array="1">SUMPRODUCT((Table410[[#This Row],[Start Date]]&lt;Table410[**End Date])*(Table410[[#This Row],[**End Date]]&gt;Table410[Start Date]))&gt;1</calculatedColumnFormula>
    </tableColumn>
    <tableColumn id="9" xr3:uid="{39BF93C2-E21B-4D78-8329-CF784AD264B2}" name="Experience based on relevancy and hours" dataDxfId="728">
      <calculatedColumnFormula>_xlfn.IFS(C18="",0,C18="Directly related",G18*1,C18="Indirectly related",G18*0.5,C18="Not related",G18*0)</calculatedColumnFormula>
    </tableColumn>
    <tableColumn id="10" xr3:uid="{B9883AEE-CE8C-401A-9B80-EEDC008B03EA}" name="Notes/Comments" dataDxfId="727"/>
  </tableColumns>
  <tableStyleInfo showFirstColumn="0" showLastColumn="0" showRowStripes="1" showColumnStripes="0"/>
</table>
</file>

<file path=xl/theme/theme1.xml><?xml version="1.0" encoding="utf-8"?>
<a:theme xmlns:a="http://schemas.openxmlformats.org/drawingml/2006/main" name="Office Theme">
  <a:themeElements>
    <a:clrScheme name="UNM Colors">
      <a:dk1>
        <a:sysClr val="windowText" lastClr="000000"/>
      </a:dk1>
      <a:lt1>
        <a:srgbClr val="FFFFFF"/>
      </a:lt1>
      <a:dk2>
        <a:srgbClr val="63666A"/>
      </a:dk2>
      <a:lt2>
        <a:srgbClr val="E7E6E6"/>
      </a:lt2>
      <a:accent1>
        <a:srgbClr val="8A387C"/>
      </a:accent1>
      <a:accent2>
        <a:srgbClr val="A8AA19"/>
      </a:accent2>
      <a:accent3>
        <a:srgbClr val="BA0C2F"/>
      </a:accent3>
      <a:accent4>
        <a:srgbClr val="008995"/>
      </a:accent4>
      <a:accent5>
        <a:srgbClr val="ED8B00"/>
      </a:accent5>
      <a:accent6>
        <a:srgbClr val="C05131"/>
      </a:accent6>
      <a:hlink>
        <a:srgbClr val="008995"/>
      </a:hlink>
      <a:folHlink>
        <a:srgbClr val="BA0C2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8" dT="2023-02-03T18:00:42.28" personId="{B8A3135F-53DB-4A47-A251-CE89304E59B9}" id="{F53C03F2-321C-4B9C-B2C3-2A71F99FFF31}">
    <text>If you are unable to get the ifs statements in the OD Formulae fields can you help me remove the "Yes" from the fields that do not have any start or end dates?
Thank you.</text>
  </threadedComment>
</ThreadedComments>
</file>

<file path=xl/threadedComments/threadedComment10.xml><?xml version="1.0" encoding="utf-8"?>
<ThreadedComments xmlns="http://schemas.microsoft.com/office/spreadsheetml/2018/threadedcomments" xmlns:x="http://schemas.openxmlformats.org/spreadsheetml/2006/main">
  <threadedComment ref="I18" dT="2023-02-03T18:00:42.28" personId="{B8A3135F-53DB-4A47-A251-CE89304E59B9}" id="{87951446-0C46-44F7-A77B-3A5AAECFF109}">
    <text>If you are unable to get the ifs statements in the OD Formulae fields can you help me remove the "Yes" from the fields that do not have any start or end dates?
Thank you.</text>
  </threadedComment>
</ThreadedComments>
</file>

<file path=xl/threadedComments/threadedComment11.xml><?xml version="1.0" encoding="utf-8"?>
<ThreadedComments xmlns="http://schemas.microsoft.com/office/spreadsheetml/2018/threadedcomments" xmlns:x="http://schemas.openxmlformats.org/spreadsheetml/2006/main">
  <threadedComment ref="I18" dT="2023-02-03T18:00:42.28" personId="{B8A3135F-53DB-4A47-A251-CE89304E59B9}" id="{31571074-CDCF-4031-B702-259030182731}">
    <text>If you are unable to get the ifs statements in the OD Formulae fields can you help me remove the "Yes" from the fields that do not have any start or end dates?
Thank you.</text>
  </threadedComment>
</ThreadedComments>
</file>

<file path=xl/threadedComments/threadedComment12.xml><?xml version="1.0" encoding="utf-8"?>
<ThreadedComments xmlns="http://schemas.microsoft.com/office/spreadsheetml/2018/threadedcomments" xmlns:x="http://schemas.openxmlformats.org/spreadsheetml/2006/main">
  <threadedComment ref="I18" dT="2023-02-03T18:00:42.28" personId="{B8A3135F-53DB-4A47-A251-CE89304E59B9}" id="{50CEBEB6-38F3-4D85-A9A7-08EE1A245675}">
    <text>If you are unable to get the ifs statements in the OD Formulae fields can you help me remove the "Yes" from the fields that do not have any start or end dates?
Thank you.</text>
  </threadedComment>
</ThreadedComments>
</file>

<file path=xl/threadedComments/threadedComment13.xml><?xml version="1.0" encoding="utf-8"?>
<ThreadedComments xmlns="http://schemas.microsoft.com/office/spreadsheetml/2018/threadedcomments" xmlns:x="http://schemas.openxmlformats.org/spreadsheetml/2006/main">
  <threadedComment ref="I18" dT="2023-02-03T18:00:42.28" personId="{B8A3135F-53DB-4A47-A251-CE89304E59B9}" id="{45CF9F44-1F02-4B09-BFBA-3276689A5A8F}">
    <text>If you are unable to get the ifs statements in the OD Formulae fields can you help me remove the "Yes" from the fields that do not have any start or end dates?
Thank you.</text>
  </threadedComment>
</ThreadedComments>
</file>

<file path=xl/threadedComments/threadedComment14.xml><?xml version="1.0" encoding="utf-8"?>
<ThreadedComments xmlns="http://schemas.microsoft.com/office/spreadsheetml/2018/threadedcomments" xmlns:x="http://schemas.openxmlformats.org/spreadsheetml/2006/main">
  <threadedComment ref="I18" dT="2023-02-03T18:00:42.28" personId="{B8A3135F-53DB-4A47-A251-CE89304E59B9}" id="{5AE5F6F5-BC3F-4FF3-BE61-04456332416D}">
    <text>If you are unable to get the ifs statements in the OD Formulae fields can you help me remove the "Yes" from the fields that do not have any start or end dates?
Thank you.</text>
  </threadedComment>
</ThreadedComments>
</file>

<file path=xl/threadedComments/threadedComment15.xml><?xml version="1.0" encoding="utf-8"?>
<ThreadedComments xmlns="http://schemas.microsoft.com/office/spreadsheetml/2018/threadedcomments" xmlns:x="http://schemas.openxmlformats.org/spreadsheetml/2006/main">
  <threadedComment ref="I18" dT="2023-02-03T18:00:42.28" personId="{B8A3135F-53DB-4A47-A251-CE89304E59B9}" id="{FCFA5713-7717-4474-BC4E-2A1A46F32DF1}">
    <text>If you are unable to get the ifs statements in the OD Formulae fields can you help me remove the "Yes" from the fields that do not have any start or end dates?
Thank you.</text>
  </threadedComment>
</ThreadedComments>
</file>

<file path=xl/threadedComments/threadedComment16.xml><?xml version="1.0" encoding="utf-8"?>
<ThreadedComments xmlns="http://schemas.microsoft.com/office/spreadsheetml/2018/threadedcomments" xmlns:x="http://schemas.openxmlformats.org/spreadsheetml/2006/main">
  <threadedComment ref="I18" dT="2023-02-03T18:00:42.28" personId="{B8A3135F-53DB-4A47-A251-CE89304E59B9}" id="{D4384727-E1F5-4D7D-B1C5-11F6468AC5A5}">
    <text>If you are unable to get the ifs statements in the OD Formulae fields can you help me remove the "Yes" from the fields that do not have any start or end dates?
Thank you.</text>
  </threadedComment>
</ThreadedComments>
</file>

<file path=xl/threadedComments/threadedComment17.xml><?xml version="1.0" encoding="utf-8"?>
<ThreadedComments xmlns="http://schemas.microsoft.com/office/spreadsheetml/2018/threadedcomments" xmlns:x="http://schemas.openxmlformats.org/spreadsheetml/2006/main">
  <threadedComment ref="I18" dT="2023-02-03T18:00:42.28" personId="{B8A3135F-53DB-4A47-A251-CE89304E59B9}" id="{209278D3-FF12-4E2D-9A9C-6F2EAA542E4E}">
    <text>If you are unable to get the ifs statements in the OD Formulae fields can you help me remove the "Yes" from the fields that do not have any start or end dates?
Thank you.</text>
  </threadedComment>
</ThreadedComments>
</file>

<file path=xl/threadedComments/threadedComment18.xml><?xml version="1.0" encoding="utf-8"?>
<ThreadedComments xmlns="http://schemas.microsoft.com/office/spreadsheetml/2018/threadedcomments" xmlns:x="http://schemas.openxmlformats.org/spreadsheetml/2006/main">
  <threadedComment ref="I18" dT="2023-02-03T18:00:42.28" personId="{B8A3135F-53DB-4A47-A251-CE89304E59B9}" id="{756D9ECA-20FE-4C23-8BF4-542A4A7F8B35}">
    <text>If you are unable to get the ifs statements in the OD Formulae fields can you help me remove the "Yes" from the fields that do not have any start or end dates?
Thank you.</text>
  </threadedComment>
</ThreadedComments>
</file>

<file path=xl/threadedComments/threadedComment19.xml><?xml version="1.0" encoding="utf-8"?>
<ThreadedComments xmlns="http://schemas.microsoft.com/office/spreadsheetml/2018/threadedcomments" xmlns:x="http://schemas.openxmlformats.org/spreadsheetml/2006/main">
  <threadedComment ref="I18" dT="2023-02-03T18:00:42.28" personId="{B8A3135F-53DB-4A47-A251-CE89304E59B9}" id="{313AD358-7C3E-42DD-86D8-01BABAC59099}">
    <text>If you are unable to get the ifs statements in the OD Formulae fields can you help me remove the "Yes" from the fields that do not have any start or end dates?
Thank you.</text>
  </threadedComment>
</ThreadedComments>
</file>

<file path=xl/threadedComments/threadedComment2.xml><?xml version="1.0" encoding="utf-8"?>
<ThreadedComments xmlns="http://schemas.microsoft.com/office/spreadsheetml/2018/threadedcomments" xmlns:x="http://schemas.openxmlformats.org/spreadsheetml/2006/main">
  <threadedComment ref="I18" dT="2023-02-03T18:00:42.28" personId="{B8A3135F-53DB-4A47-A251-CE89304E59B9}" id="{5CA6FE8D-CE43-488E-9DB2-813A611F5A2C}">
    <text>If you are unable to get the ifs statements in the OD Formulae fields can you help me remove the "Yes" from the fields that do not have any start or end dates?
Thank you.</text>
  </threadedComment>
</ThreadedComments>
</file>

<file path=xl/threadedComments/threadedComment20.xml><?xml version="1.0" encoding="utf-8"?>
<ThreadedComments xmlns="http://schemas.microsoft.com/office/spreadsheetml/2018/threadedcomments" xmlns:x="http://schemas.openxmlformats.org/spreadsheetml/2006/main">
  <threadedComment ref="I18" dT="2023-02-03T18:00:42.28" personId="{B8A3135F-53DB-4A47-A251-CE89304E59B9}" id="{B4B0B117-CE19-431B-BB9D-B1E806053B13}">
    <text>If you are unable to get the ifs statements in the OD Formulae fields can you help me remove the "Yes" from the fields that do not have any start or end dates?
Thank you.</text>
  </threadedComment>
</ThreadedComments>
</file>

<file path=xl/threadedComments/threadedComment21.xml><?xml version="1.0" encoding="utf-8"?>
<ThreadedComments xmlns="http://schemas.microsoft.com/office/spreadsheetml/2018/threadedcomments" xmlns:x="http://schemas.openxmlformats.org/spreadsheetml/2006/main">
  <threadedComment ref="I18" dT="2023-02-03T18:00:42.28" personId="{B8A3135F-53DB-4A47-A251-CE89304E59B9}" id="{A85F68A3-BF17-467E-B267-0BCB015113C6}">
    <text>If you are unable to get the ifs statements in the OD Formulae fields can you help me remove the "Yes" from the fields that do not have any start or end dates?
Thank you.</text>
  </threadedComment>
</ThreadedComments>
</file>

<file path=xl/threadedComments/threadedComment22.xml><?xml version="1.0" encoding="utf-8"?>
<ThreadedComments xmlns="http://schemas.microsoft.com/office/spreadsheetml/2018/threadedcomments" xmlns:x="http://schemas.openxmlformats.org/spreadsheetml/2006/main">
  <threadedComment ref="I18" dT="2023-02-03T18:00:42.28" personId="{B8A3135F-53DB-4A47-A251-CE89304E59B9}" id="{FAD7E5D9-969F-4C52-AA9F-1464836A4E29}">
    <text>If you are unable to get the ifs statements in the OD Formulae fields can you help me remove the "Yes" from the fields that do not have any start or end dates?
Thank you.</text>
  </threadedComment>
</ThreadedComments>
</file>

<file path=xl/threadedComments/threadedComment23.xml><?xml version="1.0" encoding="utf-8"?>
<ThreadedComments xmlns="http://schemas.microsoft.com/office/spreadsheetml/2018/threadedcomments" xmlns:x="http://schemas.openxmlformats.org/spreadsheetml/2006/main">
  <threadedComment ref="I18" dT="2023-02-03T18:00:42.28" personId="{B8A3135F-53DB-4A47-A251-CE89304E59B9}" id="{4972BBB6-867F-4B9C-8555-C0A791236A1A}">
    <text>If you are unable to get the ifs statements in the OD Formulae fields can you help me remove the "Yes" from the fields that do not have any start or end dates?
Thank you.</text>
  </threadedComment>
</ThreadedComments>
</file>

<file path=xl/threadedComments/threadedComment24.xml><?xml version="1.0" encoding="utf-8"?>
<ThreadedComments xmlns="http://schemas.microsoft.com/office/spreadsheetml/2018/threadedcomments" xmlns:x="http://schemas.openxmlformats.org/spreadsheetml/2006/main">
  <threadedComment ref="I18" dT="2023-02-03T18:00:42.28" personId="{B8A3135F-53DB-4A47-A251-CE89304E59B9}" id="{8665CAF6-1757-4A80-AA89-17D0FEDFAEE3}">
    <text>If you are unable to get the ifs statements in the OD Formulae fields can you help me remove the "Yes" from the fields that do not have any start or end dates?
Thank you.</text>
  </threadedComment>
</ThreadedComments>
</file>

<file path=xl/threadedComments/threadedComment25.xml><?xml version="1.0" encoding="utf-8"?>
<ThreadedComments xmlns="http://schemas.microsoft.com/office/spreadsheetml/2018/threadedcomments" xmlns:x="http://schemas.openxmlformats.org/spreadsheetml/2006/main">
  <threadedComment ref="I18" dT="2023-02-03T18:00:42.28" personId="{B8A3135F-53DB-4A47-A251-CE89304E59B9}" id="{A8F2F7FB-9985-432E-B0DA-A543AF8EC3AD}">
    <text>If you are unable to get the ifs statements in the OD Formulae fields can you help me remove the "Yes" from the fields that do not have any start or end dates?
Thank you.</text>
  </threadedComment>
</ThreadedComments>
</file>

<file path=xl/threadedComments/threadedComment26.xml><?xml version="1.0" encoding="utf-8"?>
<ThreadedComments xmlns="http://schemas.microsoft.com/office/spreadsheetml/2018/threadedcomments" xmlns:x="http://schemas.openxmlformats.org/spreadsheetml/2006/main">
  <threadedComment ref="I18" dT="2023-02-03T18:00:42.28" personId="{B8A3135F-53DB-4A47-A251-CE89304E59B9}" id="{B3DDF235-DD55-401F-85B5-5FC16404EA77}">
    <text>If you are unable to get the ifs statements in the OD Formulae fields can you help me remove the "Yes" from the fields that do not have any start or end dates?
Thank you.</text>
  </threadedComment>
</ThreadedComments>
</file>

<file path=xl/threadedComments/threadedComment27.xml><?xml version="1.0" encoding="utf-8"?>
<ThreadedComments xmlns="http://schemas.microsoft.com/office/spreadsheetml/2018/threadedcomments" xmlns:x="http://schemas.openxmlformats.org/spreadsheetml/2006/main">
  <threadedComment ref="I18" dT="2023-02-03T18:00:42.28" personId="{B8A3135F-53DB-4A47-A251-CE89304E59B9}" id="{6A67DDF4-1EF7-4BE5-9C09-9094CDAEDF62}">
    <text>If you are unable to get the ifs statements in the OD Formulae fields can you help me remove the "Yes" from the fields that do not have any start or end dates?
Thank you.</text>
  </threadedComment>
</ThreadedComments>
</file>

<file path=xl/threadedComments/threadedComment28.xml><?xml version="1.0" encoding="utf-8"?>
<ThreadedComments xmlns="http://schemas.microsoft.com/office/spreadsheetml/2018/threadedcomments" xmlns:x="http://schemas.openxmlformats.org/spreadsheetml/2006/main">
  <threadedComment ref="I18" dT="2023-02-03T18:00:42.28" personId="{B8A3135F-53DB-4A47-A251-CE89304E59B9}" id="{E89DE825-5633-4CAE-8F80-048309D7B311}">
    <text>If you are unable to get the ifs statements in the OD Formulae fields can you help me remove the "Yes" from the fields that do not have any start or end dates?
Thank you.</text>
  </threadedComment>
</ThreadedComments>
</file>

<file path=xl/threadedComments/threadedComment29.xml><?xml version="1.0" encoding="utf-8"?>
<ThreadedComments xmlns="http://schemas.microsoft.com/office/spreadsheetml/2018/threadedcomments" xmlns:x="http://schemas.openxmlformats.org/spreadsheetml/2006/main">
  <threadedComment ref="I18" dT="2023-02-03T18:00:42.28" personId="{B8A3135F-53DB-4A47-A251-CE89304E59B9}" id="{93738897-B4D2-4CFD-9D12-DFDBD914AD50}">
    <text>If you are unable to get the ifs statements in the OD Formulae fields can you help me remove the "Yes" from the fields that do not have any start or end dates?
Thank you.</text>
  </threadedComment>
</ThreadedComments>
</file>

<file path=xl/threadedComments/threadedComment3.xml><?xml version="1.0" encoding="utf-8"?>
<ThreadedComments xmlns="http://schemas.microsoft.com/office/spreadsheetml/2018/threadedcomments" xmlns:x="http://schemas.openxmlformats.org/spreadsheetml/2006/main">
  <threadedComment ref="I18" dT="2023-02-03T18:00:42.28" personId="{B8A3135F-53DB-4A47-A251-CE89304E59B9}" id="{FDE6D36F-E791-4975-9043-6CCFBE4F081A}">
    <text>If you are unable to get the ifs statements in the OD Formulae fields can you help me remove the "Yes" from the fields that do not have any start or end dates?
Thank you.</text>
  </threadedComment>
</ThreadedComments>
</file>

<file path=xl/threadedComments/threadedComment30.xml><?xml version="1.0" encoding="utf-8"?>
<ThreadedComments xmlns="http://schemas.microsoft.com/office/spreadsheetml/2018/threadedcomments" xmlns:x="http://schemas.openxmlformats.org/spreadsheetml/2006/main">
  <threadedComment ref="I18" dT="2023-02-03T18:00:42.28" personId="{B8A3135F-53DB-4A47-A251-CE89304E59B9}" id="{D17F542B-335C-4B4A-9492-47D7B1975914}">
    <text>If you are unable to get the ifs statements in the OD Formulae fields can you help me remove the "Yes" from the fields that do not have any start or end dates?
Thank you.</text>
  </threadedComment>
</ThreadedComments>
</file>

<file path=xl/threadedComments/threadedComment31.xml><?xml version="1.0" encoding="utf-8"?>
<ThreadedComments xmlns="http://schemas.microsoft.com/office/spreadsheetml/2018/threadedcomments" xmlns:x="http://schemas.openxmlformats.org/spreadsheetml/2006/main">
  <threadedComment ref="I18" dT="2023-02-03T18:00:42.28" personId="{B8A3135F-53DB-4A47-A251-CE89304E59B9}" id="{DD7CEC3D-D56E-4082-B8D9-0F2D71519D73}">
    <text>If you are unable to get the ifs statements in the OD Formulae fields can you help me remove the "Yes" from the fields that do not have any start or end dates?
Thank you.</text>
  </threadedComment>
</ThreadedComments>
</file>

<file path=xl/threadedComments/threadedComment32.xml><?xml version="1.0" encoding="utf-8"?>
<ThreadedComments xmlns="http://schemas.microsoft.com/office/spreadsheetml/2018/threadedcomments" xmlns:x="http://schemas.openxmlformats.org/spreadsheetml/2006/main">
  <threadedComment ref="I18" dT="2023-02-03T18:00:42.28" personId="{B8A3135F-53DB-4A47-A251-CE89304E59B9}" id="{CA619C0B-96C6-47D7-9EFC-BE94C4B96AFE}">
    <text>If you are unable to get the ifs statements in the OD Formulae fields can you help me remove the "Yes" from the fields that do not have any start or end dates?
Thank you.</text>
  </threadedComment>
</ThreadedComments>
</file>

<file path=xl/threadedComments/threadedComment33.xml><?xml version="1.0" encoding="utf-8"?>
<ThreadedComments xmlns="http://schemas.microsoft.com/office/spreadsheetml/2018/threadedcomments" xmlns:x="http://schemas.openxmlformats.org/spreadsheetml/2006/main">
  <threadedComment ref="I18" dT="2023-02-03T18:00:42.28" personId="{B8A3135F-53DB-4A47-A251-CE89304E59B9}" id="{71F6C42C-EEA0-40E8-9C00-ACF0C6955A79}">
    <text>If you are unable to get the ifs statements in the OD Formulae fields can you help me remove the "Yes" from the fields that do not have any start or end dates?
Thank you.</text>
  </threadedComment>
</ThreadedComments>
</file>

<file path=xl/threadedComments/threadedComment34.xml><?xml version="1.0" encoding="utf-8"?>
<ThreadedComments xmlns="http://schemas.microsoft.com/office/spreadsheetml/2018/threadedcomments" xmlns:x="http://schemas.openxmlformats.org/spreadsheetml/2006/main">
  <threadedComment ref="I18" dT="2023-02-03T18:00:42.28" personId="{B8A3135F-53DB-4A47-A251-CE89304E59B9}" id="{A704820A-7EFD-4F2B-8AC8-7FB01BF57B6D}">
    <text>If you are unable to get the ifs statements in the OD Formulae fields can you help me remove the "Yes" from the fields that do not have any start or end dates?
Thank you.</text>
  </threadedComment>
</ThreadedComments>
</file>

<file path=xl/threadedComments/threadedComment35.xml><?xml version="1.0" encoding="utf-8"?>
<ThreadedComments xmlns="http://schemas.microsoft.com/office/spreadsheetml/2018/threadedcomments" xmlns:x="http://schemas.openxmlformats.org/spreadsheetml/2006/main">
  <threadedComment ref="I18" dT="2023-02-03T18:00:42.28" personId="{B8A3135F-53DB-4A47-A251-CE89304E59B9}" id="{557B9CAC-72CF-4957-B80E-06A0D51B1FF7}">
    <text>If you are unable to get the ifs statements in the OD Formulae fields can you help me remove the "Yes" from the fields that do not have any start or end dates?
Thank you.</text>
  </threadedComment>
</ThreadedComments>
</file>

<file path=xl/threadedComments/threadedComment36.xml><?xml version="1.0" encoding="utf-8"?>
<ThreadedComments xmlns="http://schemas.microsoft.com/office/spreadsheetml/2018/threadedcomments" xmlns:x="http://schemas.openxmlformats.org/spreadsheetml/2006/main">
  <threadedComment ref="I18" dT="2023-02-03T18:00:42.28" personId="{B8A3135F-53DB-4A47-A251-CE89304E59B9}" id="{6D46CCA9-65F2-4760-A092-CDA9288E660E}">
    <text>If you are unable to get the ifs statements in the OD Formulae fields can you help me remove the "Yes" from the fields that do not have any start or end dates?
Thank you.</text>
  </threadedComment>
</ThreadedComments>
</file>

<file path=xl/threadedComments/threadedComment37.xml><?xml version="1.0" encoding="utf-8"?>
<ThreadedComments xmlns="http://schemas.microsoft.com/office/spreadsheetml/2018/threadedcomments" xmlns:x="http://schemas.openxmlformats.org/spreadsheetml/2006/main">
  <threadedComment ref="I18" dT="2023-02-03T18:00:42.28" personId="{B8A3135F-53DB-4A47-A251-CE89304E59B9}" id="{CE35423F-3227-4E60-8B15-CB37EE86F8B2}">
    <text>If you are unable to get the ifs statements in the OD Formulae fields can you help me remove the "Yes" from the fields that do not have any start or end dates?
Thank you.</text>
  </threadedComment>
</ThreadedComments>
</file>

<file path=xl/threadedComments/threadedComment38.xml><?xml version="1.0" encoding="utf-8"?>
<ThreadedComments xmlns="http://schemas.microsoft.com/office/spreadsheetml/2018/threadedcomments" xmlns:x="http://schemas.openxmlformats.org/spreadsheetml/2006/main">
  <threadedComment ref="I18" dT="2023-02-03T18:00:42.28" personId="{B8A3135F-53DB-4A47-A251-CE89304E59B9}" id="{E5304574-1F1C-4BC0-B8D3-86E728E14A4A}">
    <text>If you are unable to get the ifs statements in the OD Formulae fields can you help me remove the "Yes" from the fields that do not have any start or end dates?
Thank you.</text>
  </threadedComment>
</ThreadedComments>
</file>

<file path=xl/threadedComments/threadedComment39.xml><?xml version="1.0" encoding="utf-8"?>
<ThreadedComments xmlns="http://schemas.microsoft.com/office/spreadsheetml/2018/threadedcomments" xmlns:x="http://schemas.openxmlformats.org/spreadsheetml/2006/main">
  <threadedComment ref="I18" dT="2023-02-03T18:00:42.28" personId="{B8A3135F-53DB-4A47-A251-CE89304E59B9}" id="{7FD30A5D-5455-4BB9-B7D4-2B1F1C1F3457}">
    <text>If you are unable to get the ifs statements in the OD Formulae fields can you help me remove the "Yes" from the fields that do not have any start or end dates?
Thank you.</text>
  </threadedComment>
</ThreadedComments>
</file>

<file path=xl/threadedComments/threadedComment4.xml><?xml version="1.0" encoding="utf-8"?>
<ThreadedComments xmlns="http://schemas.microsoft.com/office/spreadsheetml/2018/threadedcomments" xmlns:x="http://schemas.openxmlformats.org/spreadsheetml/2006/main">
  <threadedComment ref="I18" dT="2023-02-03T18:00:42.28" personId="{B8A3135F-53DB-4A47-A251-CE89304E59B9}" id="{408B9F2F-60EB-4DE9-AE42-5DF9A33599D7}">
    <text>If you are unable to get the ifs statements in the OD Formulae fields can you help me remove the "Yes" from the fields that do not have any start or end dates?
Thank you.</text>
  </threadedComment>
</ThreadedComments>
</file>

<file path=xl/threadedComments/threadedComment40.xml><?xml version="1.0" encoding="utf-8"?>
<ThreadedComments xmlns="http://schemas.microsoft.com/office/spreadsheetml/2018/threadedcomments" xmlns:x="http://schemas.openxmlformats.org/spreadsheetml/2006/main">
  <threadedComment ref="I18" dT="2023-02-03T18:00:42.28" personId="{B8A3135F-53DB-4A47-A251-CE89304E59B9}" id="{DB3DF59C-B9CD-4EF5-A132-F253581FB392}">
    <text>If you are unable to get the ifs statements in the OD Formulae fields can you help me remove the "Yes" from the fields that do not have any start or end dates?
Thank you.</text>
  </threadedComment>
</ThreadedComments>
</file>

<file path=xl/threadedComments/threadedComment41.xml><?xml version="1.0" encoding="utf-8"?>
<ThreadedComments xmlns="http://schemas.microsoft.com/office/spreadsheetml/2018/threadedcomments" xmlns:x="http://schemas.openxmlformats.org/spreadsheetml/2006/main">
  <threadedComment ref="I18" dT="2023-02-03T18:00:42.28" personId="{B8A3135F-53DB-4A47-A251-CE89304E59B9}" id="{9DF0978C-E190-4D3D-9F43-30ADDCFF9EF8}">
    <text>If you are unable to get the ifs statements in the OD Formulae fields can you help me remove the "Yes" from the fields that do not have any start or end dates?
Thank you.</text>
  </threadedComment>
</ThreadedComments>
</file>

<file path=xl/threadedComments/threadedComment42.xml><?xml version="1.0" encoding="utf-8"?>
<ThreadedComments xmlns="http://schemas.microsoft.com/office/spreadsheetml/2018/threadedcomments" xmlns:x="http://schemas.openxmlformats.org/spreadsheetml/2006/main">
  <threadedComment ref="I18" dT="2023-02-03T18:00:42.28" personId="{B8A3135F-53DB-4A47-A251-CE89304E59B9}" id="{8CED257F-E95F-4074-A391-DF9E1478A879}">
    <text>If you are unable to get the ifs statements in the OD Formulae fields can you help me remove the "Yes" from the fields that do not have any start or end dates?
Thank you.</text>
  </threadedComment>
</ThreadedComments>
</file>

<file path=xl/threadedComments/threadedComment43.xml><?xml version="1.0" encoding="utf-8"?>
<ThreadedComments xmlns="http://schemas.microsoft.com/office/spreadsheetml/2018/threadedcomments" xmlns:x="http://schemas.openxmlformats.org/spreadsheetml/2006/main">
  <threadedComment ref="I18" dT="2023-02-03T18:00:42.28" personId="{B8A3135F-53DB-4A47-A251-CE89304E59B9}" id="{EC5CD08C-659C-496A-83B2-E454E4409F01}">
    <text>If you are unable to get the ifs statements in the OD Formulae fields can you help me remove the "Yes" from the fields that do not have any start or end dates?
Thank you.</text>
  </threadedComment>
</ThreadedComments>
</file>

<file path=xl/threadedComments/threadedComment44.xml><?xml version="1.0" encoding="utf-8"?>
<ThreadedComments xmlns="http://schemas.microsoft.com/office/spreadsheetml/2018/threadedcomments" xmlns:x="http://schemas.openxmlformats.org/spreadsheetml/2006/main">
  <threadedComment ref="I18" dT="2023-02-03T18:00:42.28" personId="{B8A3135F-53DB-4A47-A251-CE89304E59B9}" id="{A31A5145-6BBC-4B7B-BE72-02A1B1BFFB9D}">
    <text>If you are unable to get the ifs statements in the OD Formulae fields can you help me remove the "Yes" from the fields that do not have any start or end dates?
Thank you.</text>
  </threadedComment>
</ThreadedComments>
</file>

<file path=xl/threadedComments/threadedComment45.xml><?xml version="1.0" encoding="utf-8"?>
<ThreadedComments xmlns="http://schemas.microsoft.com/office/spreadsheetml/2018/threadedcomments" xmlns:x="http://schemas.openxmlformats.org/spreadsheetml/2006/main">
  <threadedComment ref="I18" dT="2023-02-03T18:00:42.28" personId="{B8A3135F-53DB-4A47-A251-CE89304E59B9}" id="{64D4A228-69AB-443B-9D2C-BA17C1815998}">
    <text>If you are unable to get the ifs statements in the OD Formulae fields can you help me remove the "Yes" from the fields that do not have any start or end dates?
Thank you.</text>
  </threadedComment>
</ThreadedComments>
</file>

<file path=xl/threadedComments/threadedComment46.xml><?xml version="1.0" encoding="utf-8"?>
<ThreadedComments xmlns="http://schemas.microsoft.com/office/spreadsheetml/2018/threadedcomments" xmlns:x="http://schemas.openxmlformats.org/spreadsheetml/2006/main">
  <threadedComment ref="I18" dT="2023-02-03T18:00:42.28" personId="{B8A3135F-53DB-4A47-A251-CE89304E59B9}" id="{A9B8424D-9263-4450-BEEB-EE22A73495C9}">
    <text>If you are unable to get the ifs statements in the OD Formulae fields can you help me remove the "Yes" from the fields that do not have any start or end dates?
Thank you.</text>
  </threadedComment>
</ThreadedComments>
</file>

<file path=xl/threadedComments/threadedComment47.xml><?xml version="1.0" encoding="utf-8"?>
<ThreadedComments xmlns="http://schemas.microsoft.com/office/spreadsheetml/2018/threadedcomments" xmlns:x="http://schemas.openxmlformats.org/spreadsheetml/2006/main">
  <threadedComment ref="I18" dT="2023-02-03T18:00:42.28" personId="{B8A3135F-53DB-4A47-A251-CE89304E59B9}" id="{90A1BCF2-9DBC-4E3D-AE10-B93936A5A2DB}">
    <text>If you are unable to get the ifs statements in the OD Formulae fields can you help me remove the "Yes" from the fields that do not have any start or end dates?
Thank you.</text>
  </threadedComment>
</ThreadedComments>
</file>

<file path=xl/threadedComments/threadedComment48.xml><?xml version="1.0" encoding="utf-8"?>
<ThreadedComments xmlns="http://schemas.microsoft.com/office/spreadsheetml/2018/threadedcomments" xmlns:x="http://schemas.openxmlformats.org/spreadsheetml/2006/main">
  <threadedComment ref="I18" dT="2023-02-03T18:00:42.28" personId="{B8A3135F-53DB-4A47-A251-CE89304E59B9}" id="{8C49892C-5CC2-47B6-B22C-4569E820891A}">
    <text>If you are unable to get the ifs statements in the OD Formulae fields can you help me remove the "Yes" from the fields that do not have any start or end dates?
Thank you.</text>
  </threadedComment>
</ThreadedComments>
</file>

<file path=xl/threadedComments/threadedComment49.xml><?xml version="1.0" encoding="utf-8"?>
<ThreadedComments xmlns="http://schemas.microsoft.com/office/spreadsheetml/2018/threadedcomments" xmlns:x="http://schemas.openxmlformats.org/spreadsheetml/2006/main">
  <threadedComment ref="I18" dT="2023-02-03T18:00:42.28" personId="{B8A3135F-53DB-4A47-A251-CE89304E59B9}" id="{3711BBE8-5980-4494-B9CB-BC41DB396D97}">
    <text>If you are unable to get the ifs statements in the OD Formulae fields can you help me remove the "Yes" from the fields that do not have any start or end dates?
Thank you.</text>
  </threadedComment>
</ThreadedComments>
</file>

<file path=xl/threadedComments/threadedComment5.xml><?xml version="1.0" encoding="utf-8"?>
<ThreadedComments xmlns="http://schemas.microsoft.com/office/spreadsheetml/2018/threadedcomments" xmlns:x="http://schemas.openxmlformats.org/spreadsheetml/2006/main">
  <threadedComment ref="I18" dT="2023-02-03T18:00:42.28" personId="{B8A3135F-53DB-4A47-A251-CE89304E59B9}" id="{172846EA-1868-436B-BB03-9F9CDB3B7347}">
    <text>If you are unable to get the ifs statements in the OD Formulae fields can you help me remove the "Yes" from the fields that do not have any start or end dates?
Thank you.</text>
  </threadedComment>
</ThreadedComments>
</file>

<file path=xl/threadedComments/threadedComment50.xml><?xml version="1.0" encoding="utf-8"?>
<ThreadedComments xmlns="http://schemas.microsoft.com/office/spreadsheetml/2018/threadedcomments" xmlns:x="http://schemas.openxmlformats.org/spreadsheetml/2006/main">
  <threadedComment ref="I18" dT="2023-02-03T18:00:42.28" personId="{B8A3135F-53DB-4A47-A251-CE89304E59B9}" id="{DF0E7825-B914-460A-8867-9FAD1200F05B}">
    <text>If you are unable to get the ifs statements in the OD Formulae fields can you help me remove the "Yes" from the fields that do not have any start or end dates?
Thank you.</text>
  </threadedComment>
</ThreadedComments>
</file>

<file path=xl/threadedComments/threadedComment51.xml><?xml version="1.0" encoding="utf-8"?>
<ThreadedComments xmlns="http://schemas.microsoft.com/office/spreadsheetml/2018/threadedcomments" xmlns:x="http://schemas.openxmlformats.org/spreadsheetml/2006/main">
  <threadedComment ref="I18" dT="2023-02-03T18:00:42.28" personId="{B8A3135F-53DB-4A47-A251-CE89304E59B9}" id="{FA039118-2CCD-4CE9-A7D7-D7DCFECC635C}">
    <text>If you are unable to get the ifs statements in the OD Formulae fields can you help me remove the "Yes" from the fields that do not have any start or end dates?
Thank you.</text>
  </threadedComment>
</ThreadedComments>
</file>

<file path=xl/threadedComments/threadedComment6.xml><?xml version="1.0" encoding="utf-8"?>
<ThreadedComments xmlns="http://schemas.microsoft.com/office/spreadsheetml/2018/threadedcomments" xmlns:x="http://schemas.openxmlformats.org/spreadsheetml/2006/main">
  <threadedComment ref="I18" dT="2023-02-03T18:00:42.28" personId="{B8A3135F-53DB-4A47-A251-CE89304E59B9}" id="{3C3B98B4-AB54-4847-B841-D3F8E15CB8BB}">
    <text>If you are unable to get the ifs statements in the OD Formulae fields can you help me remove the "Yes" from the fields that do not have any start or end dates?
Thank you.</text>
  </threadedComment>
</ThreadedComments>
</file>

<file path=xl/threadedComments/threadedComment7.xml><?xml version="1.0" encoding="utf-8"?>
<ThreadedComments xmlns="http://schemas.microsoft.com/office/spreadsheetml/2018/threadedcomments" xmlns:x="http://schemas.openxmlformats.org/spreadsheetml/2006/main">
  <threadedComment ref="I18" dT="2023-02-03T18:00:42.28" personId="{B8A3135F-53DB-4A47-A251-CE89304E59B9}" id="{F7AE6B66-6FB3-4048-88B8-7CBFA1D36FC7}">
    <text>If you are unable to get the ifs statements in the OD Formulae fields can you help me remove the "Yes" from the fields that do not have any start or end dates?
Thank you.</text>
  </threadedComment>
</ThreadedComments>
</file>

<file path=xl/threadedComments/threadedComment8.xml><?xml version="1.0" encoding="utf-8"?>
<ThreadedComments xmlns="http://schemas.microsoft.com/office/spreadsheetml/2018/threadedcomments" xmlns:x="http://schemas.openxmlformats.org/spreadsheetml/2006/main">
  <threadedComment ref="I18" dT="2023-02-03T18:00:42.28" personId="{B8A3135F-53DB-4A47-A251-CE89304E59B9}" id="{5F9FCB97-B07F-4E9D-85B7-2E956BED8309}">
    <text>If you are unable to get the ifs statements in the OD Formulae fields can you help me remove the "Yes" from the fields that do not have any start or end dates?
Thank you.</text>
  </threadedComment>
</ThreadedComments>
</file>

<file path=xl/threadedComments/threadedComment9.xml><?xml version="1.0" encoding="utf-8"?>
<ThreadedComments xmlns="http://schemas.microsoft.com/office/spreadsheetml/2018/threadedcomments" xmlns:x="http://schemas.openxmlformats.org/spreadsheetml/2006/main">
  <threadedComment ref="I18" dT="2023-02-03T18:00:42.28" personId="{B8A3135F-53DB-4A47-A251-CE89304E59B9}" id="{A6714328-A666-428F-8F7C-A6E743498D2D}">
    <text>If you are unable to get the ifs statements in the OD Formulae fields can you help me remove the "Yes" from the fields that do not have any start or end dates?
Thank you.</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microsoft.com/office/2017/10/relationships/threadedComment" Target="../threadedComments/threadedComment8.xml"/><Relationship Id="rId5" Type="http://schemas.openxmlformats.org/officeDocument/2006/relationships/comments" Target="../comments8.xml"/><Relationship Id="rId4"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microsoft.com/office/2017/10/relationships/threadedComment" Target="../threadedComments/threadedComment9.xml"/><Relationship Id="rId5" Type="http://schemas.openxmlformats.org/officeDocument/2006/relationships/comments" Target="../comments9.xml"/><Relationship Id="rId4"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microsoft.com/office/2017/10/relationships/threadedComment" Target="../threadedComments/threadedComment10.xml"/><Relationship Id="rId5" Type="http://schemas.openxmlformats.org/officeDocument/2006/relationships/comments" Target="../comments10.xml"/><Relationship Id="rId4"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microsoft.com/office/2017/10/relationships/threadedComment" Target="../threadedComments/threadedComment11.xml"/><Relationship Id="rId5" Type="http://schemas.openxmlformats.org/officeDocument/2006/relationships/comments" Target="../comments11.xml"/><Relationship Id="rId4"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microsoft.com/office/2017/10/relationships/threadedComment" Target="../threadedComments/threadedComment12.xml"/><Relationship Id="rId5" Type="http://schemas.openxmlformats.org/officeDocument/2006/relationships/comments" Target="../comments12.xml"/><Relationship Id="rId4"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microsoft.com/office/2017/10/relationships/threadedComment" Target="../threadedComments/threadedComment13.xml"/><Relationship Id="rId5" Type="http://schemas.openxmlformats.org/officeDocument/2006/relationships/comments" Target="../comments13.xml"/><Relationship Id="rId4"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microsoft.com/office/2017/10/relationships/threadedComment" Target="../threadedComments/threadedComment14.xml"/><Relationship Id="rId5" Type="http://schemas.openxmlformats.org/officeDocument/2006/relationships/comments" Target="../comments14.xml"/><Relationship Id="rId4"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microsoft.com/office/2017/10/relationships/threadedComment" Target="../threadedComments/threadedComment15.xml"/><Relationship Id="rId5" Type="http://schemas.openxmlformats.org/officeDocument/2006/relationships/comments" Target="../comments15.xml"/><Relationship Id="rId4"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microsoft.com/office/2017/10/relationships/threadedComment" Target="../threadedComments/threadedComment16.xml"/><Relationship Id="rId5" Type="http://schemas.openxmlformats.org/officeDocument/2006/relationships/comments" Target="../comments16.xml"/><Relationship Id="rId4"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microsoft.com/office/2017/10/relationships/threadedComment" Target="../threadedComments/threadedComment17.xml"/><Relationship Id="rId5" Type="http://schemas.openxmlformats.org/officeDocument/2006/relationships/comments" Target="../comments17.xml"/><Relationship Id="rId4"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microsoft.com/office/2017/10/relationships/threadedComment" Target="../threadedComments/threadedComment18.xml"/><Relationship Id="rId5" Type="http://schemas.openxmlformats.org/officeDocument/2006/relationships/comments" Target="../comments18.xml"/><Relationship Id="rId4"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microsoft.com/office/2017/10/relationships/threadedComment" Target="../threadedComments/threadedComment19.xml"/><Relationship Id="rId5" Type="http://schemas.openxmlformats.org/officeDocument/2006/relationships/comments" Target="../comments19.xml"/><Relationship Id="rId4"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microsoft.com/office/2017/10/relationships/threadedComment" Target="../threadedComments/threadedComment20.xml"/><Relationship Id="rId5" Type="http://schemas.openxmlformats.org/officeDocument/2006/relationships/comments" Target="../comments20.xml"/><Relationship Id="rId4"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microsoft.com/office/2017/10/relationships/threadedComment" Target="../threadedComments/threadedComment21.xml"/><Relationship Id="rId5" Type="http://schemas.openxmlformats.org/officeDocument/2006/relationships/comments" Target="../comments21.xml"/><Relationship Id="rId4"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6" Type="http://schemas.microsoft.com/office/2017/10/relationships/threadedComment" Target="../threadedComments/threadedComment22.xml"/><Relationship Id="rId5" Type="http://schemas.openxmlformats.org/officeDocument/2006/relationships/comments" Target="../comments22.xml"/><Relationship Id="rId4"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6" Type="http://schemas.microsoft.com/office/2017/10/relationships/threadedComment" Target="../threadedComments/threadedComment23.xml"/><Relationship Id="rId5" Type="http://schemas.openxmlformats.org/officeDocument/2006/relationships/comments" Target="../comments23.xml"/><Relationship Id="rId4"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microsoft.com/office/2017/10/relationships/threadedComment" Target="../threadedComments/threadedComment24.xml"/><Relationship Id="rId5" Type="http://schemas.openxmlformats.org/officeDocument/2006/relationships/comments" Target="../comments24.xml"/><Relationship Id="rId4"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microsoft.com/office/2017/10/relationships/threadedComment" Target="../threadedComments/threadedComment25.xml"/><Relationship Id="rId5" Type="http://schemas.openxmlformats.org/officeDocument/2006/relationships/comments" Target="../comments25.xml"/><Relationship Id="rId4"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microsoft.com/office/2017/10/relationships/threadedComment" Target="../threadedComments/threadedComment26.xml"/><Relationship Id="rId5" Type="http://schemas.openxmlformats.org/officeDocument/2006/relationships/comments" Target="../comments26.xml"/><Relationship Id="rId4"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microsoft.com/office/2017/10/relationships/threadedComment" Target="../threadedComments/threadedComment27.xml"/><Relationship Id="rId5" Type="http://schemas.openxmlformats.org/officeDocument/2006/relationships/comments" Target="../comments27.xml"/><Relationship Id="rId4"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microsoft.com/office/2017/10/relationships/threadedComment" Target="../threadedComments/threadedComment28.xml"/><Relationship Id="rId5" Type="http://schemas.openxmlformats.org/officeDocument/2006/relationships/comments" Target="../comments28.xml"/><Relationship Id="rId4"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microsoft.com/office/2017/10/relationships/threadedComment" Target="../threadedComments/threadedComment29.xml"/><Relationship Id="rId5" Type="http://schemas.openxmlformats.org/officeDocument/2006/relationships/comments" Target="../comments29.xml"/><Relationship Id="rId4"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microsoft.com/office/2017/10/relationships/threadedComment" Target="../threadedComments/threadedComment30.xml"/><Relationship Id="rId5" Type="http://schemas.openxmlformats.org/officeDocument/2006/relationships/comments" Target="../comments30.xml"/><Relationship Id="rId4"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microsoft.com/office/2017/10/relationships/threadedComment" Target="../threadedComments/threadedComment31.xml"/><Relationship Id="rId5" Type="http://schemas.openxmlformats.org/officeDocument/2006/relationships/comments" Target="../comments31.xml"/><Relationship Id="rId4"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microsoft.com/office/2017/10/relationships/threadedComment" Target="../threadedComments/threadedComment32.xml"/><Relationship Id="rId5" Type="http://schemas.openxmlformats.org/officeDocument/2006/relationships/comments" Target="../comments32.xml"/><Relationship Id="rId4" Type="http://schemas.openxmlformats.org/officeDocument/2006/relationships/table" Target="../tables/table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microsoft.com/office/2017/10/relationships/threadedComment" Target="../threadedComments/threadedComment33.xml"/><Relationship Id="rId5" Type="http://schemas.openxmlformats.org/officeDocument/2006/relationships/comments" Target="../comments33.xml"/><Relationship Id="rId4" Type="http://schemas.openxmlformats.org/officeDocument/2006/relationships/table" Target="../tables/table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microsoft.com/office/2017/10/relationships/threadedComment" Target="../threadedComments/threadedComment34.xml"/><Relationship Id="rId5" Type="http://schemas.openxmlformats.org/officeDocument/2006/relationships/comments" Target="../comments34.xml"/><Relationship Id="rId4" Type="http://schemas.openxmlformats.org/officeDocument/2006/relationships/table" Target="../tables/table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microsoft.com/office/2017/10/relationships/threadedComment" Target="../threadedComments/threadedComment35.xml"/><Relationship Id="rId5" Type="http://schemas.openxmlformats.org/officeDocument/2006/relationships/comments" Target="../comments35.xml"/><Relationship Id="rId4" Type="http://schemas.openxmlformats.org/officeDocument/2006/relationships/table" Target="../tables/table3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microsoft.com/office/2017/10/relationships/threadedComment" Target="../threadedComments/threadedComment36.xml"/><Relationship Id="rId5" Type="http://schemas.openxmlformats.org/officeDocument/2006/relationships/comments" Target="../comments36.xml"/><Relationship Id="rId4" Type="http://schemas.openxmlformats.org/officeDocument/2006/relationships/table" Target="../tables/table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9.bin"/><Relationship Id="rId6" Type="http://schemas.microsoft.com/office/2017/10/relationships/threadedComment" Target="../threadedComments/threadedComment37.xml"/><Relationship Id="rId5" Type="http://schemas.openxmlformats.org/officeDocument/2006/relationships/comments" Target="../comments37.xml"/><Relationship Id="rId4" Type="http://schemas.openxmlformats.org/officeDocument/2006/relationships/table" Target="../tables/table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microsoft.com/office/2017/10/relationships/threadedComment" Target="../threadedComments/threadedComment38.xml"/><Relationship Id="rId5" Type="http://schemas.openxmlformats.org/officeDocument/2006/relationships/comments" Target="../comments38.xml"/><Relationship Id="rId4" Type="http://schemas.openxmlformats.org/officeDocument/2006/relationships/table" Target="../tables/table3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41.bin"/><Relationship Id="rId6" Type="http://schemas.microsoft.com/office/2017/10/relationships/threadedComment" Target="../threadedComments/threadedComment39.xml"/><Relationship Id="rId5" Type="http://schemas.openxmlformats.org/officeDocument/2006/relationships/comments" Target="../comments39.xml"/><Relationship Id="rId4" Type="http://schemas.openxmlformats.org/officeDocument/2006/relationships/table" Target="../tables/table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42.bin"/><Relationship Id="rId6" Type="http://schemas.microsoft.com/office/2017/10/relationships/threadedComment" Target="../threadedComments/threadedComment40.xml"/><Relationship Id="rId5" Type="http://schemas.openxmlformats.org/officeDocument/2006/relationships/comments" Target="../comments40.xml"/><Relationship Id="rId4" Type="http://schemas.openxmlformats.org/officeDocument/2006/relationships/table" Target="../tables/table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43.bin"/><Relationship Id="rId6" Type="http://schemas.microsoft.com/office/2017/10/relationships/threadedComment" Target="../threadedComments/threadedComment41.xml"/><Relationship Id="rId5" Type="http://schemas.openxmlformats.org/officeDocument/2006/relationships/comments" Target="../comments41.xml"/><Relationship Id="rId4" Type="http://schemas.openxmlformats.org/officeDocument/2006/relationships/table" Target="../tables/table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4.bin"/><Relationship Id="rId6" Type="http://schemas.microsoft.com/office/2017/10/relationships/threadedComment" Target="../threadedComments/threadedComment42.xml"/><Relationship Id="rId5" Type="http://schemas.openxmlformats.org/officeDocument/2006/relationships/comments" Target="../comments42.xml"/><Relationship Id="rId4" Type="http://schemas.openxmlformats.org/officeDocument/2006/relationships/table" Target="../tables/table4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45.bin"/><Relationship Id="rId6" Type="http://schemas.microsoft.com/office/2017/10/relationships/threadedComment" Target="../threadedComments/threadedComment43.xml"/><Relationship Id="rId5" Type="http://schemas.openxmlformats.org/officeDocument/2006/relationships/comments" Target="../comments43.xml"/><Relationship Id="rId4" Type="http://schemas.openxmlformats.org/officeDocument/2006/relationships/table" Target="../tables/table4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46.bin"/><Relationship Id="rId6" Type="http://schemas.microsoft.com/office/2017/10/relationships/threadedComment" Target="../threadedComments/threadedComment44.xml"/><Relationship Id="rId5" Type="http://schemas.openxmlformats.org/officeDocument/2006/relationships/comments" Target="../comments44.xml"/><Relationship Id="rId4" Type="http://schemas.openxmlformats.org/officeDocument/2006/relationships/table" Target="../tables/table4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47.bin"/><Relationship Id="rId6" Type="http://schemas.microsoft.com/office/2017/10/relationships/threadedComment" Target="../threadedComments/threadedComment45.xml"/><Relationship Id="rId5" Type="http://schemas.openxmlformats.org/officeDocument/2006/relationships/comments" Target="../comments45.xml"/><Relationship Id="rId4" Type="http://schemas.openxmlformats.org/officeDocument/2006/relationships/table" Target="../tables/table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6.xml"/><Relationship Id="rId1" Type="http://schemas.openxmlformats.org/officeDocument/2006/relationships/printerSettings" Target="../printerSettings/printerSettings48.bin"/><Relationship Id="rId6" Type="http://schemas.microsoft.com/office/2017/10/relationships/threadedComment" Target="../threadedComments/threadedComment46.xml"/><Relationship Id="rId5" Type="http://schemas.openxmlformats.org/officeDocument/2006/relationships/comments" Target="../comments46.xml"/><Relationship Id="rId4" Type="http://schemas.openxmlformats.org/officeDocument/2006/relationships/table" Target="../tables/table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49.bin"/><Relationship Id="rId6" Type="http://schemas.microsoft.com/office/2017/10/relationships/threadedComment" Target="../threadedComments/threadedComment47.xml"/><Relationship Id="rId5" Type="http://schemas.openxmlformats.org/officeDocument/2006/relationships/comments" Target="../comments47.xml"/><Relationship Id="rId4" Type="http://schemas.openxmlformats.org/officeDocument/2006/relationships/table" Target="../tables/table4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50.bin"/><Relationship Id="rId6" Type="http://schemas.microsoft.com/office/2017/10/relationships/threadedComment" Target="../threadedComments/threadedComment48.xml"/><Relationship Id="rId5" Type="http://schemas.openxmlformats.org/officeDocument/2006/relationships/comments" Target="../comments48.xml"/><Relationship Id="rId4" Type="http://schemas.openxmlformats.org/officeDocument/2006/relationships/table" Target="../tables/table4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51.bin"/><Relationship Id="rId6" Type="http://schemas.microsoft.com/office/2017/10/relationships/threadedComment" Target="../threadedComments/threadedComment49.xml"/><Relationship Id="rId5" Type="http://schemas.openxmlformats.org/officeDocument/2006/relationships/comments" Target="../comments49.xml"/><Relationship Id="rId4" Type="http://schemas.openxmlformats.org/officeDocument/2006/relationships/table" Target="../tables/table5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52.bin"/><Relationship Id="rId6" Type="http://schemas.microsoft.com/office/2017/10/relationships/threadedComment" Target="../threadedComments/threadedComment50.xml"/><Relationship Id="rId5" Type="http://schemas.openxmlformats.org/officeDocument/2006/relationships/comments" Target="../comments50.xml"/><Relationship Id="rId4" Type="http://schemas.openxmlformats.org/officeDocument/2006/relationships/table" Target="../tables/table5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53.bin"/><Relationship Id="rId6" Type="http://schemas.microsoft.com/office/2017/10/relationships/threadedComment" Target="../threadedComments/threadedComment51.xml"/><Relationship Id="rId5" Type="http://schemas.openxmlformats.org/officeDocument/2006/relationships/comments" Target="../comments51.xml"/><Relationship Id="rId4" Type="http://schemas.openxmlformats.org/officeDocument/2006/relationships/table" Target="../tables/table5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microsoft.com/office/2017/10/relationships/threadedComment" Target="../threadedComments/threadedComment5.xml"/><Relationship Id="rId5" Type="http://schemas.openxmlformats.org/officeDocument/2006/relationships/comments" Target="../comments5.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1DBD0-D9DA-47BC-8A37-6C5024FAAD5E}">
  <sheetPr codeName="Sheet2"/>
  <dimension ref="A1:K52"/>
  <sheetViews>
    <sheetView tabSelected="1" topLeftCell="D1" workbookViewId="0">
      <selection activeCell="J6" sqref="J6"/>
    </sheetView>
  </sheetViews>
  <sheetFormatPr defaultColWidth="49.140625" defaultRowHeight="15" x14ac:dyDescent="0.25"/>
  <cols>
    <col min="1" max="1" width="16" hidden="1" customWidth="1"/>
    <col min="2" max="2" width="19.5703125" hidden="1" customWidth="1"/>
    <col min="3" max="3" width="42.42578125" hidden="1" customWidth="1"/>
    <col min="4" max="4" width="38.5703125" style="111" customWidth="1"/>
    <col min="5" max="6" width="49.140625" style="111" hidden="1" customWidth="1"/>
    <col min="7" max="7" width="34.140625" style="111" customWidth="1"/>
    <col min="8" max="8" width="41.7109375" style="111" customWidth="1"/>
    <col min="9" max="9" width="13" customWidth="1"/>
    <col min="10" max="13" width="26.28515625" customWidth="1"/>
  </cols>
  <sheetData>
    <row r="1" spans="1:11" s="101" customFormat="1" ht="68.25" customHeight="1" thickBot="1" x14ac:dyDescent="0.3">
      <c r="A1" s="96" t="s">
        <v>5454</v>
      </c>
      <c r="B1" s="96" t="s">
        <v>5455</v>
      </c>
      <c r="C1" s="96" t="s">
        <v>5457</v>
      </c>
      <c r="D1" s="97" t="s">
        <v>5463</v>
      </c>
      <c r="E1" s="98" t="s">
        <v>5453</v>
      </c>
      <c r="F1" s="98" t="s">
        <v>5456</v>
      </c>
      <c r="G1" s="99" t="s">
        <v>5462</v>
      </c>
      <c r="H1" s="100" t="s">
        <v>5459</v>
      </c>
      <c r="I1" s="112" t="s">
        <v>5568</v>
      </c>
      <c r="J1" s="119" t="s">
        <v>5499</v>
      </c>
      <c r="K1" s="120"/>
    </row>
    <row r="2" spans="1:11" ht="30" hidden="1" x14ac:dyDescent="0.25">
      <c r="A2">
        <v>0</v>
      </c>
      <c r="B2" t="s">
        <v>2018</v>
      </c>
      <c r="C2" s="2" t="s">
        <v>5458</v>
      </c>
      <c r="D2" s="102">
        <f>VLOOKUP(B2,'Edu+Exp Calculator M'!A2:$C$3,2,FALSE)</f>
        <v>0</v>
      </c>
      <c r="E2" s="103" t="s">
        <v>5461</v>
      </c>
      <c r="F2" s="103" t="s">
        <v>5403</v>
      </c>
      <c r="G2" s="104">
        <f>VLOOKUP(C2,'Edu+Exp Calculator M'!$A$6:$C$6,2,FALSE)</f>
        <v>0</v>
      </c>
      <c r="H2" s="105" t="str">
        <f>HYPERLINK("#'Edu+Exp Calculator'!A1","Calculator")</f>
        <v>Calculator</v>
      </c>
      <c r="J2" s="94"/>
    </row>
    <row r="3" spans="1:11" ht="30" x14ac:dyDescent="0.25">
      <c r="A3">
        <v>1</v>
      </c>
      <c r="B3" t="s">
        <v>2018</v>
      </c>
      <c r="C3" s="2" t="s">
        <v>5458</v>
      </c>
      <c r="D3" s="106">
        <f>VLOOKUP(B3,'Edu+Exp Calculator (1)'!A2:$C$3,2,FALSE)</f>
        <v>0</v>
      </c>
      <c r="E3" s="104" t="s">
        <v>5460</v>
      </c>
      <c r="F3" s="104" t="s">
        <v>5460</v>
      </c>
      <c r="G3" s="104">
        <f>VLOOKUP(C3,'Edu+Exp Calculator (1)'!$A$6:$C$6,2,FALSE)</f>
        <v>0</v>
      </c>
      <c r="H3" s="107" t="str">
        <f>HYPERLINK("#'"&amp;E3&amp;"'!A1",F3)</f>
        <v>Edu+Exp Calculator (1)</v>
      </c>
      <c r="J3" s="94"/>
    </row>
    <row r="4" spans="1:11" ht="30" x14ac:dyDescent="0.25">
      <c r="A4">
        <v>2</v>
      </c>
      <c r="B4" t="s">
        <v>2018</v>
      </c>
      <c r="C4" s="2" t="s">
        <v>5458</v>
      </c>
      <c r="D4" s="106">
        <f>VLOOKUP(B4,'Edu+Exp Calculator (2)'!A3:$C$3,2,FALSE)</f>
        <v>0</v>
      </c>
      <c r="E4" s="104" t="s">
        <v>5404</v>
      </c>
      <c r="F4" s="104" t="s">
        <v>5404</v>
      </c>
      <c r="G4" s="104">
        <f>VLOOKUP(C4,'Edu+Exp Calculator (2)'!$A$6:$C$6,2,FALSE)</f>
        <v>0</v>
      </c>
      <c r="H4" s="107" t="str">
        <f>HYPERLINK("#'"&amp;E4&amp;"'!A1",F4)</f>
        <v>Edu+Exp Calculator (2)</v>
      </c>
    </row>
    <row r="5" spans="1:11" ht="30" x14ac:dyDescent="0.25">
      <c r="A5">
        <v>3</v>
      </c>
      <c r="B5" t="s">
        <v>2018</v>
      </c>
      <c r="C5" s="2" t="s">
        <v>5458</v>
      </c>
      <c r="D5" s="106">
        <f>VLOOKUP(B5,'Edu+Exp Calculator (3)'!A$3:$C4,2,FALSE)</f>
        <v>0</v>
      </c>
      <c r="E5" s="104" t="s">
        <v>5405</v>
      </c>
      <c r="F5" s="104" t="s">
        <v>5405</v>
      </c>
      <c r="G5" s="104">
        <f>VLOOKUP(C5,'Edu+Exp Calculator (3)'!$A$6:$C$6,2,FALSE)</f>
        <v>0</v>
      </c>
      <c r="H5" s="107" t="str">
        <f t="shared" ref="H5:H52" si="0">HYPERLINK("#'"&amp;E5&amp;"'!A1",F5)</f>
        <v>Edu+Exp Calculator (3)</v>
      </c>
    </row>
    <row r="6" spans="1:11" ht="30" x14ac:dyDescent="0.25">
      <c r="A6">
        <v>4</v>
      </c>
      <c r="B6" t="s">
        <v>2018</v>
      </c>
      <c r="C6" s="2" t="s">
        <v>5458</v>
      </c>
      <c r="D6" s="106">
        <f>VLOOKUP(B6,'Edu+Exp Calculator (4)'!A$3:$C5,2,FALSE)</f>
        <v>0</v>
      </c>
      <c r="E6" s="104" t="s">
        <v>5406</v>
      </c>
      <c r="F6" s="104" t="s">
        <v>5406</v>
      </c>
      <c r="G6" s="104">
        <f>VLOOKUP(C6,'Edu+Exp Calculator (4)'!$A$6:$C$6,2,FALSE)</f>
        <v>0</v>
      </c>
      <c r="H6" s="107" t="str">
        <f t="shared" si="0"/>
        <v>Edu+Exp Calculator (4)</v>
      </c>
    </row>
    <row r="7" spans="1:11" ht="30" x14ac:dyDescent="0.25">
      <c r="A7">
        <v>5</v>
      </c>
      <c r="B7" t="s">
        <v>2018</v>
      </c>
      <c r="C7" s="2" t="s">
        <v>5458</v>
      </c>
      <c r="D7" s="106">
        <f>VLOOKUP(B7,'Edu+Exp Calculator (5)'!A$3:$C6,2,FALSE)</f>
        <v>0</v>
      </c>
      <c r="E7" s="104" t="s">
        <v>5407</v>
      </c>
      <c r="F7" s="104" t="s">
        <v>5407</v>
      </c>
      <c r="G7" s="104">
        <f>VLOOKUP(C7,'Edu+Exp Calculator (5)'!$A$6:$C$6,2,FALSE)</f>
        <v>0</v>
      </c>
      <c r="H7" s="107" t="str">
        <f t="shared" si="0"/>
        <v>Edu+Exp Calculator (5)</v>
      </c>
    </row>
    <row r="8" spans="1:11" ht="30" x14ac:dyDescent="0.25">
      <c r="A8">
        <v>6</v>
      </c>
      <c r="B8" t="s">
        <v>2018</v>
      </c>
      <c r="C8" s="2" t="s">
        <v>5458</v>
      </c>
      <c r="D8" s="106">
        <f>VLOOKUP(B8,'Edu+Exp Calculator (6)'!A$3:$C7,2,FALSE)</f>
        <v>0</v>
      </c>
      <c r="E8" s="104" t="s">
        <v>5408</v>
      </c>
      <c r="F8" s="104" t="s">
        <v>5408</v>
      </c>
      <c r="G8" s="104">
        <f>VLOOKUP(C8,'Edu+Exp Calculator (6)'!$A$6:$C$6,2,FALSE)</f>
        <v>0</v>
      </c>
      <c r="H8" s="107" t="str">
        <f t="shared" si="0"/>
        <v>Edu+Exp Calculator (6)</v>
      </c>
    </row>
    <row r="9" spans="1:11" ht="30" x14ac:dyDescent="0.25">
      <c r="A9">
        <v>7</v>
      </c>
      <c r="B9" t="s">
        <v>2018</v>
      </c>
      <c r="C9" s="2" t="s">
        <v>5458</v>
      </c>
      <c r="D9" s="106">
        <f>VLOOKUP(B9,'Edu+Exp Calculator (7)'!A$3:$C8,2,FALSE)</f>
        <v>0</v>
      </c>
      <c r="E9" s="104" t="s">
        <v>5409</v>
      </c>
      <c r="F9" s="104" t="s">
        <v>5409</v>
      </c>
      <c r="G9" s="104">
        <f>VLOOKUP(C9,'Edu+Exp Calculator (7)'!$A$6:$C$6,2,FALSE)</f>
        <v>0</v>
      </c>
      <c r="H9" s="107" t="str">
        <f t="shared" si="0"/>
        <v>Edu+Exp Calculator (7)</v>
      </c>
    </row>
    <row r="10" spans="1:11" ht="30" x14ac:dyDescent="0.25">
      <c r="A10">
        <v>8</v>
      </c>
      <c r="B10" t="s">
        <v>2018</v>
      </c>
      <c r="C10" s="2" t="s">
        <v>5458</v>
      </c>
      <c r="D10" s="106">
        <f>VLOOKUP(B10,'Edu+Exp Calculator (8)'!A$3:$C9,2,FALSE)</f>
        <v>0</v>
      </c>
      <c r="E10" s="104" t="s">
        <v>5410</v>
      </c>
      <c r="F10" s="104" t="s">
        <v>5410</v>
      </c>
      <c r="G10" s="104">
        <f>VLOOKUP(C10,'Edu+Exp Calculator (8)'!$A$6:$C$6,2,FALSE)</f>
        <v>0</v>
      </c>
      <c r="H10" s="107" t="str">
        <f t="shared" si="0"/>
        <v>Edu+Exp Calculator (8)</v>
      </c>
    </row>
    <row r="11" spans="1:11" ht="30" x14ac:dyDescent="0.25">
      <c r="A11">
        <v>9</v>
      </c>
      <c r="B11" t="s">
        <v>2018</v>
      </c>
      <c r="C11" s="2" t="s">
        <v>5458</v>
      </c>
      <c r="D11" s="106">
        <f>VLOOKUP(B11,'Edu+Exp Calculator (9)'!A$3:$C10,2,FALSE)</f>
        <v>0</v>
      </c>
      <c r="E11" s="104" t="s">
        <v>5411</v>
      </c>
      <c r="F11" s="104" t="s">
        <v>5411</v>
      </c>
      <c r="G11" s="104">
        <f>VLOOKUP(C11,'Edu+Exp Calculator (9)'!$A$6:$C$6,2,FALSE)</f>
        <v>0</v>
      </c>
      <c r="H11" s="107" t="str">
        <f t="shared" si="0"/>
        <v>Edu+Exp Calculator (9)</v>
      </c>
    </row>
    <row r="12" spans="1:11" ht="30" x14ac:dyDescent="0.25">
      <c r="A12">
        <v>10</v>
      </c>
      <c r="B12" t="s">
        <v>2018</v>
      </c>
      <c r="C12" s="2" t="s">
        <v>5458</v>
      </c>
      <c r="D12" s="106">
        <f>VLOOKUP(B12,'Edu+Exp Calculator (10)'!A$3:$C11,2,FALSE)</f>
        <v>0</v>
      </c>
      <c r="E12" s="104" t="s">
        <v>5412</v>
      </c>
      <c r="F12" s="104" t="s">
        <v>5412</v>
      </c>
      <c r="G12" s="104">
        <f>VLOOKUP(C12,'Edu+Exp Calculator (10)'!$A$6:$C$6,2,FALSE)</f>
        <v>0</v>
      </c>
      <c r="H12" s="107" t="str">
        <f t="shared" si="0"/>
        <v>Edu+Exp Calculator (10)</v>
      </c>
    </row>
    <row r="13" spans="1:11" ht="30" x14ac:dyDescent="0.25">
      <c r="A13">
        <v>11</v>
      </c>
      <c r="B13" t="s">
        <v>2018</v>
      </c>
      <c r="C13" s="2" t="s">
        <v>5458</v>
      </c>
      <c r="D13" s="106">
        <f>VLOOKUP(B13,'Edu+Exp Calculator (11)'!A$3:$C12,2,FALSE)</f>
        <v>0</v>
      </c>
      <c r="E13" s="104" t="s">
        <v>5413</v>
      </c>
      <c r="F13" s="104" t="s">
        <v>5413</v>
      </c>
      <c r="G13" s="104">
        <f>VLOOKUP(C13,'Edu+Exp Calculator (11)'!$A$6:$C$6,2,FALSE)</f>
        <v>0</v>
      </c>
      <c r="H13" s="107" t="str">
        <f t="shared" si="0"/>
        <v>Edu+Exp Calculator (11)</v>
      </c>
    </row>
    <row r="14" spans="1:11" ht="30" x14ac:dyDescent="0.25">
      <c r="A14">
        <v>12</v>
      </c>
      <c r="B14" t="s">
        <v>2018</v>
      </c>
      <c r="C14" s="2" t="s">
        <v>5458</v>
      </c>
      <c r="D14" s="106">
        <f>VLOOKUP(B14,'Edu+Exp Calculator (12)'!A$3:$C13,2,FALSE)</f>
        <v>0</v>
      </c>
      <c r="E14" s="104" t="s">
        <v>5414</v>
      </c>
      <c r="F14" s="104" t="s">
        <v>5414</v>
      </c>
      <c r="G14" s="104">
        <f>VLOOKUP(C14,'Edu+Exp Calculator (12)'!$A$6:$C$6,2,FALSE)</f>
        <v>0</v>
      </c>
      <c r="H14" s="107" t="str">
        <f t="shared" si="0"/>
        <v>Edu+Exp Calculator (12)</v>
      </c>
    </row>
    <row r="15" spans="1:11" ht="30" x14ac:dyDescent="0.25">
      <c r="A15">
        <v>13</v>
      </c>
      <c r="B15" t="s">
        <v>2018</v>
      </c>
      <c r="C15" s="2" t="s">
        <v>5458</v>
      </c>
      <c r="D15" s="106">
        <f>VLOOKUP(B15,'Edu+Exp Calculator (13)'!A$3:$C14,2,FALSE)</f>
        <v>0</v>
      </c>
      <c r="E15" s="104" t="s">
        <v>5415</v>
      </c>
      <c r="F15" s="104" t="s">
        <v>5415</v>
      </c>
      <c r="G15" s="104">
        <f>VLOOKUP(C15,'Edu+Exp Calculator (13)'!$A$6:$C$6,2,FALSE)</f>
        <v>0</v>
      </c>
      <c r="H15" s="107" t="str">
        <f t="shared" si="0"/>
        <v>Edu+Exp Calculator (13)</v>
      </c>
    </row>
    <row r="16" spans="1:11" ht="30" x14ac:dyDescent="0.25">
      <c r="A16">
        <v>14</v>
      </c>
      <c r="B16" t="s">
        <v>2018</v>
      </c>
      <c r="C16" s="2" t="s">
        <v>5458</v>
      </c>
      <c r="D16" s="106">
        <f>VLOOKUP(B16,'Edu+Exp Calculator (14)'!A$3:$C15,2,FALSE)</f>
        <v>0</v>
      </c>
      <c r="E16" s="104" t="s">
        <v>5416</v>
      </c>
      <c r="F16" s="104" t="s">
        <v>5416</v>
      </c>
      <c r="G16" s="104">
        <f>VLOOKUP(C16,'Edu+Exp Calculator (14)'!$A$6:$C$6,2,FALSE)</f>
        <v>0</v>
      </c>
      <c r="H16" s="107" t="str">
        <f t="shared" si="0"/>
        <v>Edu+Exp Calculator (14)</v>
      </c>
    </row>
    <row r="17" spans="1:8" ht="30" x14ac:dyDescent="0.25">
      <c r="A17">
        <v>15</v>
      </c>
      <c r="B17" t="s">
        <v>2018</v>
      </c>
      <c r="C17" s="2" t="s">
        <v>5458</v>
      </c>
      <c r="D17" s="106">
        <f>VLOOKUP(B17,'Edu+Exp Calculator (15)'!A$3:$C16,2,FALSE)</f>
        <v>0</v>
      </c>
      <c r="E17" s="104" t="s">
        <v>5417</v>
      </c>
      <c r="F17" s="104" t="s">
        <v>5417</v>
      </c>
      <c r="G17" s="104">
        <f>VLOOKUP(C17,'Edu+Exp Calculator (15)'!$A$6:$C$6,2,FALSE)</f>
        <v>0</v>
      </c>
      <c r="H17" s="107" t="str">
        <f t="shared" si="0"/>
        <v>Edu+Exp Calculator (15)</v>
      </c>
    </row>
    <row r="18" spans="1:8" ht="30" x14ac:dyDescent="0.25">
      <c r="A18">
        <v>16</v>
      </c>
      <c r="B18" t="s">
        <v>2018</v>
      </c>
      <c r="C18" s="2" t="s">
        <v>5458</v>
      </c>
      <c r="D18" s="106">
        <f>VLOOKUP(B18,'Edu+Exp Calculator (16)'!A$3:$C17,2,FALSE)</f>
        <v>0</v>
      </c>
      <c r="E18" s="104" t="s">
        <v>5418</v>
      </c>
      <c r="F18" s="104" t="s">
        <v>5418</v>
      </c>
      <c r="G18" s="104">
        <f>VLOOKUP(C18,'Edu+Exp Calculator (16)'!$A$6:$C$6,2,FALSE)</f>
        <v>0</v>
      </c>
      <c r="H18" s="107" t="str">
        <f t="shared" si="0"/>
        <v>Edu+Exp Calculator (16)</v>
      </c>
    </row>
    <row r="19" spans="1:8" ht="30" x14ac:dyDescent="0.25">
      <c r="A19">
        <v>17</v>
      </c>
      <c r="B19" t="s">
        <v>2018</v>
      </c>
      <c r="C19" s="2" t="s">
        <v>5458</v>
      </c>
      <c r="D19" s="106">
        <f>VLOOKUP(B19,'Edu+Exp Calculator (17)'!A$3:$C18,2,FALSE)</f>
        <v>0</v>
      </c>
      <c r="E19" s="104" t="s">
        <v>5419</v>
      </c>
      <c r="F19" s="104" t="s">
        <v>5419</v>
      </c>
      <c r="G19" s="104">
        <f>VLOOKUP(C19,'Edu+Exp Calculator (17)'!$A$6:$C$6,2,FALSE)</f>
        <v>0</v>
      </c>
      <c r="H19" s="107" t="str">
        <f t="shared" si="0"/>
        <v>Edu+Exp Calculator (17)</v>
      </c>
    </row>
    <row r="20" spans="1:8" ht="30" x14ac:dyDescent="0.25">
      <c r="A20">
        <v>18</v>
      </c>
      <c r="B20" t="s">
        <v>2018</v>
      </c>
      <c r="C20" s="2" t="s">
        <v>5458</v>
      </c>
      <c r="D20" s="106">
        <f>VLOOKUP(B20,'Edu+Exp Calculator (18)'!A$3:$C19,2,FALSE)</f>
        <v>0</v>
      </c>
      <c r="E20" s="104" t="s">
        <v>5420</v>
      </c>
      <c r="F20" s="104" t="s">
        <v>5420</v>
      </c>
      <c r="G20" s="104">
        <f>VLOOKUP(C20,'Edu+Exp Calculator (18)'!$A$6:$C$6,2,FALSE)</f>
        <v>0</v>
      </c>
      <c r="H20" s="107" t="str">
        <f t="shared" si="0"/>
        <v>Edu+Exp Calculator (18)</v>
      </c>
    </row>
    <row r="21" spans="1:8" ht="30" x14ac:dyDescent="0.25">
      <c r="A21">
        <v>19</v>
      </c>
      <c r="B21" t="s">
        <v>2018</v>
      </c>
      <c r="C21" s="2" t="s">
        <v>5458</v>
      </c>
      <c r="D21" s="106">
        <f>VLOOKUP(B21,'Edu+Exp Calculator (19)'!A$3:$C20,2,FALSE)</f>
        <v>0</v>
      </c>
      <c r="E21" s="104" t="s">
        <v>5432</v>
      </c>
      <c r="F21" s="104" t="s">
        <v>5432</v>
      </c>
      <c r="G21" s="104">
        <f>VLOOKUP(C21,'Edu+Exp Calculator (19)'!$A$6:$C$6,2,FALSE)</f>
        <v>0</v>
      </c>
      <c r="H21" s="107" t="str">
        <f t="shared" si="0"/>
        <v>Edu+Exp Calculator (19)</v>
      </c>
    </row>
    <row r="22" spans="1:8" ht="30" x14ac:dyDescent="0.25">
      <c r="A22">
        <v>20</v>
      </c>
      <c r="B22" t="s">
        <v>2018</v>
      </c>
      <c r="C22" s="2" t="s">
        <v>5458</v>
      </c>
      <c r="D22" s="106">
        <f>VLOOKUP(B22,'Edu+Exp Calculator (20)'!A$3:$C21,2,FALSE)</f>
        <v>0</v>
      </c>
      <c r="E22" s="104" t="s">
        <v>5421</v>
      </c>
      <c r="F22" s="104" t="s">
        <v>5421</v>
      </c>
      <c r="G22" s="104">
        <f>VLOOKUP(C22,'Edu+Exp Calculator (20)'!$A$6:$C$6,2,FALSE)</f>
        <v>0</v>
      </c>
      <c r="H22" s="107" t="str">
        <f t="shared" si="0"/>
        <v>Edu+Exp Calculator (20)</v>
      </c>
    </row>
    <row r="23" spans="1:8" ht="30" x14ac:dyDescent="0.25">
      <c r="A23">
        <v>21</v>
      </c>
      <c r="B23" t="s">
        <v>2018</v>
      </c>
      <c r="C23" s="2" t="s">
        <v>5458</v>
      </c>
      <c r="D23" s="106">
        <f>VLOOKUP(B23,'Edu+Exp Calculator (21)'!A$3:$C22,2,FALSE)</f>
        <v>0</v>
      </c>
      <c r="E23" s="104" t="s">
        <v>5422</v>
      </c>
      <c r="F23" s="104" t="s">
        <v>5422</v>
      </c>
      <c r="G23" s="104">
        <f>VLOOKUP(C23,'Edu+Exp Calculator (21)'!$A$6:$C$6,2,FALSE)</f>
        <v>0</v>
      </c>
      <c r="H23" s="107" t="str">
        <f t="shared" si="0"/>
        <v>Edu+Exp Calculator (21)</v>
      </c>
    </row>
    <row r="24" spans="1:8" ht="30" x14ac:dyDescent="0.25">
      <c r="A24">
        <v>22</v>
      </c>
      <c r="B24" t="s">
        <v>2018</v>
      </c>
      <c r="C24" s="2" t="s">
        <v>5458</v>
      </c>
      <c r="D24" s="106">
        <f>VLOOKUP(B24,'Edu+Exp Calculator (22)'!A$3:$C23,2,FALSE)</f>
        <v>0</v>
      </c>
      <c r="E24" s="104" t="s">
        <v>5423</v>
      </c>
      <c r="F24" s="104" t="s">
        <v>5423</v>
      </c>
      <c r="G24" s="104">
        <f>VLOOKUP(C24,'Edu+Exp Calculator (22)'!$A$6:$C$6,2,FALSE)</f>
        <v>0</v>
      </c>
      <c r="H24" s="107" t="str">
        <f t="shared" si="0"/>
        <v>Edu+Exp Calculator (22)</v>
      </c>
    </row>
    <row r="25" spans="1:8" ht="30" x14ac:dyDescent="0.25">
      <c r="A25">
        <v>23</v>
      </c>
      <c r="B25" t="s">
        <v>2018</v>
      </c>
      <c r="C25" s="2" t="s">
        <v>5458</v>
      </c>
      <c r="D25" s="106">
        <f>VLOOKUP(B25,'Edu+Exp Calculator (23)'!A$3:$C24,2,FALSE)</f>
        <v>0</v>
      </c>
      <c r="E25" s="104" t="s">
        <v>5424</v>
      </c>
      <c r="F25" s="104" t="s">
        <v>5424</v>
      </c>
      <c r="G25" s="104">
        <f>VLOOKUP(C25,'Edu+Exp Calculator (23)'!$A$6:$C$6,2,FALSE)</f>
        <v>0</v>
      </c>
      <c r="H25" s="107" t="str">
        <f t="shared" si="0"/>
        <v>Edu+Exp Calculator (23)</v>
      </c>
    </row>
    <row r="26" spans="1:8" ht="30" x14ac:dyDescent="0.25">
      <c r="A26">
        <v>24</v>
      </c>
      <c r="B26" t="s">
        <v>2018</v>
      </c>
      <c r="C26" s="2" t="s">
        <v>5458</v>
      </c>
      <c r="D26" s="106">
        <f>VLOOKUP(B26,'Edu+Exp Calculator (24)'!A$3:$C25,2,FALSE)</f>
        <v>0</v>
      </c>
      <c r="E26" s="104" t="s">
        <v>5425</v>
      </c>
      <c r="F26" s="104" t="s">
        <v>5425</v>
      </c>
      <c r="G26" s="104">
        <f>VLOOKUP(C26,'Edu+Exp Calculator (24)'!$A$6:$C$6,2,FALSE)</f>
        <v>0</v>
      </c>
      <c r="H26" s="107" t="str">
        <f t="shared" si="0"/>
        <v>Edu+Exp Calculator (24)</v>
      </c>
    </row>
    <row r="27" spans="1:8" ht="30" x14ac:dyDescent="0.25">
      <c r="A27">
        <v>25</v>
      </c>
      <c r="B27" t="s">
        <v>2018</v>
      </c>
      <c r="C27" s="2" t="s">
        <v>5458</v>
      </c>
      <c r="D27" s="106">
        <f>VLOOKUP(B27,'Edu+Exp Calculator (25)'!A$3:$C26,2,FALSE)</f>
        <v>0</v>
      </c>
      <c r="E27" s="104" t="s">
        <v>5426</v>
      </c>
      <c r="F27" s="104" t="s">
        <v>5426</v>
      </c>
      <c r="G27" s="104">
        <f>VLOOKUP(C27,'Edu+Exp Calculator (25)'!$A$6:$C$6,2,FALSE)</f>
        <v>0</v>
      </c>
      <c r="H27" s="107" t="str">
        <f t="shared" si="0"/>
        <v>Edu+Exp Calculator (25)</v>
      </c>
    </row>
    <row r="28" spans="1:8" ht="30" x14ac:dyDescent="0.25">
      <c r="A28">
        <v>26</v>
      </c>
      <c r="B28" t="s">
        <v>2018</v>
      </c>
      <c r="C28" s="2" t="s">
        <v>5458</v>
      </c>
      <c r="D28" s="106">
        <f>VLOOKUP(B28,'Edu+Exp Calculator (26)'!A$3:$C27,2,FALSE)</f>
        <v>0</v>
      </c>
      <c r="E28" s="104" t="s">
        <v>5427</v>
      </c>
      <c r="F28" s="104" t="s">
        <v>5427</v>
      </c>
      <c r="G28" s="104">
        <f>VLOOKUP(C28,'Edu+Exp Calculator (26)'!$A$6:$C$6,2,FALSE)</f>
        <v>0</v>
      </c>
      <c r="H28" s="107" t="str">
        <f t="shared" si="0"/>
        <v>Edu+Exp Calculator (26)</v>
      </c>
    </row>
    <row r="29" spans="1:8" ht="30" x14ac:dyDescent="0.25">
      <c r="A29">
        <v>27</v>
      </c>
      <c r="B29" t="s">
        <v>2018</v>
      </c>
      <c r="C29" s="2" t="s">
        <v>5458</v>
      </c>
      <c r="D29" s="106">
        <f>VLOOKUP(B29,'Edu+Exp Calculator (27)'!A$3:$C28,2,FALSE)</f>
        <v>0</v>
      </c>
      <c r="E29" s="104" t="s">
        <v>5428</v>
      </c>
      <c r="F29" s="104" t="s">
        <v>5428</v>
      </c>
      <c r="G29" s="104">
        <f>VLOOKUP(C29,'Edu+Exp Calculator (27)'!$A$6:$C$6,2,FALSE)</f>
        <v>0</v>
      </c>
      <c r="H29" s="107" t="str">
        <f t="shared" si="0"/>
        <v>Edu+Exp Calculator (27)</v>
      </c>
    </row>
    <row r="30" spans="1:8" ht="30" x14ac:dyDescent="0.25">
      <c r="A30">
        <v>28</v>
      </c>
      <c r="B30" t="s">
        <v>2018</v>
      </c>
      <c r="C30" s="2" t="s">
        <v>5458</v>
      </c>
      <c r="D30" s="106">
        <f>VLOOKUP(B30,'Edu+Exp Calculator (28)'!A$3:$C29,2,FALSE)</f>
        <v>0</v>
      </c>
      <c r="E30" s="104" t="s">
        <v>5429</v>
      </c>
      <c r="F30" s="104" t="s">
        <v>5429</v>
      </c>
      <c r="G30" s="104">
        <f>VLOOKUP(C30,'Edu+Exp Calculator (28)'!$A$6:$C$6,2,FALSE)</f>
        <v>0</v>
      </c>
      <c r="H30" s="107" t="str">
        <f t="shared" si="0"/>
        <v>Edu+Exp Calculator (28)</v>
      </c>
    </row>
    <row r="31" spans="1:8" ht="30" x14ac:dyDescent="0.25">
      <c r="A31">
        <v>29</v>
      </c>
      <c r="B31" t="s">
        <v>2018</v>
      </c>
      <c r="C31" s="2" t="s">
        <v>5458</v>
      </c>
      <c r="D31" s="106">
        <f>VLOOKUP(B31,'Edu+Exp Calculator (29)'!A$3:$C30,2,FALSE)</f>
        <v>0</v>
      </c>
      <c r="E31" s="104" t="s">
        <v>5430</v>
      </c>
      <c r="F31" s="104" t="s">
        <v>5430</v>
      </c>
      <c r="G31" s="104">
        <f>VLOOKUP(C31,'Edu+Exp Calculator (29)'!$A$6:$C$6,2,FALSE)</f>
        <v>0</v>
      </c>
      <c r="H31" s="107" t="str">
        <f t="shared" si="0"/>
        <v>Edu+Exp Calculator (29)</v>
      </c>
    </row>
    <row r="32" spans="1:8" ht="30" x14ac:dyDescent="0.25">
      <c r="A32">
        <v>30</v>
      </c>
      <c r="B32" t="s">
        <v>2018</v>
      </c>
      <c r="C32" s="2" t="s">
        <v>5458</v>
      </c>
      <c r="D32" s="106">
        <f>VLOOKUP(B32,'Edu+Exp Calculator (30)'!A$3:$C31,2,FALSE)</f>
        <v>0</v>
      </c>
      <c r="E32" s="104" t="s">
        <v>5431</v>
      </c>
      <c r="F32" s="104" t="s">
        <v>5431</v>
      </c>
      <c r="G32" s="104">
        <f>VLOOKUP(C32,'Edu+Exp Calculator (30)'!$A$6:$C$6,2,FALSE)</f>
        <v>0</v>
      </c>
      <c r="H32" s="107" t="str">
        <f t="shared" si="0"/>
        <v>Edu+Exp Calculator (30)</v>
      </c>
    </row>
    <row r="33" spans="1:8" ht="30" x14ac:dyDescent="0.25">
      <c r="A33">
        <v>31</v>
      </c>
      <c r="B33" t="s">
        <v>2018</v>
      </c>
      <c r="C33" s="2" t="s">
        <v>5458</v>
      </c>
      <c r="D33" s="106">
        <f>VLOOKUP(B33,'Edu+Exp Calculator (31)'!A$3:$C32,2,FALSE)</f>
        <v>0</v>
      </c>
      <c r="E33" s="104" t="s">
        <v>5433</v>
      </c>
      <c r="F33" s="104" t="s">
        <v>5433</v>
      </c>
      <c r="G33" s="104">
        <f>VLOOKUP(C33,'Edu+Exp Calculator (31)'!$A$6:$C$6,2,FALSE)</f>
        <v>0</v>
      </c>
      <c r="H33" s="107" t="str">
        <f t="shared" si="0"/>
        <v>Edu+Exp Calculator (31)</v>
      </c>
    </row>
    <row r="34" spans="1:8" ht="30" x14ac:dyDescent="0.25">
      <c r="A34">
        <v>32</v>
      </c>
      <c r="B34" t="s">
        <v>2018</v>
      </c>
      <c r="C34" s="2" t="s">
        <v>5458</v>
      </c>
      <c r="D34" s="106">
        <f>VLOOKUP(B34,'Edu+Exp Calculator (32)'!A$3:$C33,2,FALSE)</f>
        <v>0</v>
      </c>
      <c r="E34" s="104" t="s">
        <v>5434</v>
      </c>
      <c r="F34" s="104" t="s">
        <v>5434</v>
      </c>
      <c r="G34" s="104">
        <f>VLOOKUP(C34,'Edu+Exp Calculator (32)'!$A$6:$C$6,2,FALSE)</f>
        <v>0</v>
      </c>
      <c r="H34" s="107" t="str">
        <f t="shared" si="0"/>
        <v>Edu+Exp Calculator (32)</v>
      </c>
    </row>
    <row r="35" spans="1:8" ht="30" x14ac:dyDescent="0.25">
      <c r="A35">
        <v>33</v>
      </c>
      <c r="B35" t="s">
        <v>2018</v>
      </c>
      <c r="C35" s="2" t="s">
        <v>5458</v>
      </c>
      <c r="D35" s="106">
        <f>VLOOKUP(B35,'Edu+Exp Calculator (33)'!A$3:$C34,2,FALSE)</f>
        <v>0</v>
      </c>
      <c r="E35" s="104" t="s">
        <v>5435</v>
      </c>
      <c r="F35" s="104" t="s">
        <v>5435</v>
      </c>
      <c r="G35" s="104">
        <f>VLOOKUP(C35,'Edu+Exp Calculator (33)'!$A$6:$C$6,2,FALSE)</f>
        <v>0</v>
      </c>
      <c r="H35" s="107" t="str">
        <f t="shared" si="0"/>
        <v>Edu+Exp Calculator (33)</v>
      </c>
    </row>
    <row r="36" spans="1:8" ht="30" x14ac:dyDescent="0.25">
      <c r="A36">
        <v>34</v>
      </c>
      <c r="B36" t="s">
        <v>2018</v>
      </c>
      <c r="C36" s="2" t="s">
        <v>5458</v>
      </c>
      <c r="D36" s="106">
        <f>VLOOKUP(B36,'Edu+Exp Calculator (34)'!A$3:$C35,2,FALSE)</f>
        <v>0</v>
      </c>
      <c r="E36" s="104" t="s">
        <v>5436</v>
      </c>
      <c r="F36" s="104" t="s">
        <v>5436</v>
      </c>
      <c r="G36" s="104">
        <f>VLOOKUP(C36,'Edu+Exp Calculator (34)'!$A$6:$C$6,2,FALSE)</f>
        <v>0</v>
      </c>
      <c r="H36" s="107" t="str">
        <f t="shared" si="0"/>
        <v>Edu+Exp Calculator (34)</v>
      </c>
    </row>
    <row r="37" spans="1:8" ht="30" x14ac:dyDescent="0.25">
      <c r="A37">
        <v>35</v>
      </c>
      <c r="B37" t="s">
        <v>2018</v>
      </c>
      <c r="C37" s="2" t="s">
        <v>5458</v>
      </c>
      <c r="D37" s="106">
        <f>VLOOKUP(B37,'Edu+Exp Calculator (35)'!A$3:$C36,2,FALSE)</f>
        <v>0</v>
      </c>
      <c r="E37" s="104" t="s">
        <v>5437</v>
      </c>
      <c r="F37" s="104" t="s">
        <v>5437</v>
      </c>
      <c r="G37" s="104">
        <f>VLOOKUP(C37,'Edu+Exp Calculator (35)'!$A$6:$C$6,2,FALSE)</f>
        <v>0</v>
      </c>
      <c r="H37" s="107" t="str">
        <f t="shared" si="0"/>
        <v>Edu+Exp Calculator (35)</v>
      </c>
    </row>
    <row r="38" spans="1:8" ht="30" x14ac:dyDescent="0.25">
      <c r="A38">
        <v>36</v>
      </c>
      <c r="B38" t="s">
        <v>2018</v>
      </c>
      <c r="C38" s="2" t="s">
        <v>5458</v>
      </c>
      <c r="D38" s="106">
        <f>VLOOKUP(B38,'Edu+Exp Calculator (36)'!A$3:$C37,2,FALSE)</f>
        <v>0</v>
      </c>
      <c r="E38" s="104" t="s">
        <v>5439</v>
      </c>
      <c r="F38" s="104" t="s">
        <v>5439</v>
      </c>
      <c r="G38" s="104">
        <f>VLOOKUP(C38,'Edu+Exp Calculator (36)'!$A$6:$C$6,2,FALSE)</f>
        <v>0</v>
      </c>
      <c r="H38" s="107" t="str">
        <f t="shared" si="0"/>
        <v>Edu+Exp Calculator (36)</v>
      </c>
    </row>
    <row r="39" spans="1:8" ht="30" x14ac:dyDescent="0.25">
      <c r="A39">
        <v>37</v>
      </c>
      <c r="B39" t="s">
        <v>2018</v>
      </c>
      <c r="C39" s="2" t="s">
        <v>5458</v>
      </c>
      <c r="D39" s="106">
        <f>VLOOKUP(B39,'Edu+Exp Calculator (37)'!A$3:$C38,2,FALSE)</f>
        <v>0</v>
      </c>
      <c r="E39" s="104" t="s">
        <v>5440</v>
      </c>
      <c r="F39" s="104" t="s">
        <v>5440</v>
      </c>
      <c r="G39" s="104">
        <f>VLOOKUP(C39,'Edu+Exp Calculator (37)'!$A$6:$C$6,2,FALSE)</f>
        <v>0</v>
      </c>
      <c r="H39" s="107" t="str">
        <f t="shared" si="0"/>
        <v>Edu+Exp Calculator (37)</v>
      </c>
    </row>
    <row r="40" spans="1:8" ht="30" x14ac:dyDescent="0.25">
      <c r="A40">
        <v>38</v>
      </c>
      <c r="B40" t="s">
        <v>2018</v>
      </c>
      <c r="C40" s="2" t="s">
        <v>5458</v>
      </c>
      <c r="D40" s="106">
        <f>VLOOKUP(B40,'Edu+Exp Calculator (38)'!A$3:$C39,2,FALSE)</f>
        <v>0</v>
      </c>
      <c r="E40" s="104" t="s">
        <v>5441</v>
      </c>
      <c r="F40" s="104" t="s">
        <v>5441</v>
      </c>
      <c r="G40" s="104">
        <f>VLOOKUP(C40,'Edu+Exp Calculator (38)'!$A$6:$C$6,2,FALSE)</f>
        <v>0</v>
      </c>
      <c r="H40" s="107" t="str">
        <f t="shared" si="0"/>
        <v>Edu+Exp Calculator (38)</v>
      </c>
    </row>
    <row r="41" spans="1:8" ht="30" x14ac:dyDescent="0.25">
      <c r="A41">
        <v>39</v>
      </c>
      <c r="B41" t="s">
        <v>2018</v>
      </c>
      <c r="C41" s="2" t="s">
        <v>5458</v>
      </c>
      <c r="D41" s="106">
        <f>VLOOKUP(B41,'Edu+Exp Calculator (39)'!A$3:$C40,2,FALSE)</f>
        <v>0</v>
      </c>
      <c r="E41" s="104" t="s">
        <v>5442</v>
      </c>
      <c r="F41" s="104" t="s">
        <v>5442</v>
      </c>
      <c r="G41" s="104">
        <f>VLOOKUP(C41,'Edu+Exp Calculator (39)'!$A$6:$C$6,2,FALSE)</f>
        <v>0</v>
      </c>
      <c r="H41" s="107" t="str">
        <f t="shared" si="0"/>
        <v>Edu+Exp Calculator (39)</v>
      </c>
    </row>
    <row r="42" spans="1:8" ht="30" x14ac:dyDescent="0.25">
      <c r="A42">
        <v>40</v>
      </c>
      <c r="B42" t="s">
        <v>2018</v>
      </c>
      <c r="C42" s="2" t="s">
        <v>5458</v>
      </c>
      <c r="D42" s="106">
        <f>VLOOKUP(B42,'Edu+Exp Calculator (40)'!A$3:$C41,2,FALSE)</f>
        <v>0</v>
      </c>
      <c r="E42" s="104" t="s">
        <v>5438</v>
      </c>
      <c r="F42" s="104" t="s">
        <v>5438</v>
      </c>
      <c r="G42" s="104">
        <f>VLOOKUP(C42,'Edu+Exp Calculator (40)'!$A$6:$C$6,2,FALSE)</f>
        <v>0</v>
      </c>
      <c r="H42" s="107" t="str">
        <f t="shared" si="0"/>
        <v>Edu+Exp Calculator (40)</v>
      </c>
    </row>
    <row r="43" spans="1:8" ht="30" x14ac:dyDescent="0.25">
      <c r="A43">
        <v>41</v>
      </c>
      <c r="B43" t="s">
        <v>2018</v>
      </c>
      <c r="C43" s="2" t="s">
        <v>5458</v>
      </c>
      <c r="D43" s="106">
        <f>VLOOKUP(B43,'Edu+Exp Calculator (41)'!A$3:$C42,2,FALSE)</f>
        <v>0</v>
      </c>
      <c r="E43" s="104" t="s">
        <v>5443</v>
      </c>
      <c r="F43" s="104" t="s">
        <v>5443</v>
      </c>
      <c r="G43" s="104">
        <f>VLOOKUP(C43,'Edu+Exp Calculator (41)'!$A$6:$C$6,2,FALSE)</f>
        <v>0</v>
      </c>
      <c r="H43" s="107" t="str">
        <f t="shared" si="0"/>
        <v>Edu+Exp Calculator (41)</v>
      </c>
    </row>
    <row r="44" spans="1:8" ht="30" x14ac:dyDescent="0.25">
      <c r="A44">
        <v>42</v>
      </c>
      <c r="B44" t="s">
        <v>2018</v>
      </c>
      <c r="C44" s="2" t="s">
        <v>5458</v>
      </c>
      <c r="D44" s="106">
        <f>VLOOKUP(B44,'Edu+Exp Calculator (42)'!A$3:$C43,2,FALSE)</f>
        <v>0</v>
      </c>
      <c r="E44" s="104" t="s">
        <v>5444</v>
      </c>
      <c r="F44" s="104" t="s">
        <v>5444</v>
      </c>
      <c r="G44" s="104">
        <f>VLOOKUP(C44,'Edu+Exp Calculator (42)'!$A$6:$C$6,2,FALSE)</f>
        <v>0</v>
      </c>
      <c r="H44" s="107" t="str">
        <f t="shared" si="0"/>
        <v>Edu+Exp Calculator (42)</v>
      </c>
    </row>
    <row r="45" spans="1:8" ht="30" x14ac:dyDescent="0.25">
      <c r="A45">
        <v>43</v>
      </c>
      <c r="B45" t="s">
        <v>2018</v>
      </c>
      <c r="C45" s="2" t="s">
        <v>5458</v>
      </c>
      <c r="D45" s="106">
        <f>VLOOKUP(B45,'Edu+Exp Calculator (43)'!A$3:$C44,2,FALSE)</f>
        <v>0</v>
      </c>
      <c r="E45" s="104" t="s">
        <v>5445</v>
      </c>
      <c r="F45" s="104" t="s">
        <v>5445</v>
      </c>
      <c r="G45" s="104">
        <f>VLOOKUP(C45,'Edu+Exp Calculator (43)'!$A$6:$C$6,2,FALSE)</f>
        <v>0</v>
      </c>
      <c r="H45" s="107" t="str">
        <f t="shared" si="0"/>
        <v>Edu+Exp Calculator (43)</v>
      </c>
    </row>
    <row r="46" spans="1:8" ht="30" x14ac:dyDescent="0.25">
      <c r="A46">
        <v>44</v>
      </c>
      <c r="B46" t="s">
        <v>2018</v>
      </c>
      <c r="C46" s="2" t="s">
        <v>5458</v>
      </c>
      <c r="D46" s="106">
        <f>VLOOKUP(B46,'Edu+Exp Calculator (44)'!A$3:$C45,2,FALSE)</f>
        <v>0</v>
      </c>
      <c r="E46" s="104" t="s">
        <v>5446</v>
      </c>
      <c r="F46" s="104" t="s">
        <v>5446</v>
      </c>
      <c r="G46" s="104">
        <f>VLOOKUP(C46,'Edu+Exp Calculator (44)'!$A$6:$C$6,2,FALSE)</f>
        <v>0</v>
      </c>
      <c r="H46" s="107" t="str">
        <f t="shared" si="0"/>
        <v>Edu+Exp Calculator (44)</v>
      </c>
    </row>
    <row r="47" spans="1:8" ht="30" x14ac:dyDescent="0.25">
      <c r="A47">
        <v>45</v>
      </c>
      <c r="B47" t="s">
        <v>2018</v>
      </c>
      <c r="C47" s="2" t="s">
        <v>5458</v>
      </c>
      <c r="D47" s="106">
        <f>VLOOKUP(B47,'Edu+Exp Calculator (45)'!A$3:$C46,2,FALSE)</f>
        <v>0</v>
      </c>
      <c r="E47" s="104" t="s">
        <v>5447</v>
      </c>
      <c r="F47" s="104" t="s">
        <v>5447</v>
      </c>
      <c r="G47" s="104">
        <f>VLOOKUP(C47,'Edu+Exp Calculator (45)'!$A$6:$C$6,2,FALSE)</f>
        <v>0</v>
      </c>
      <c r="H47" s="107" t="str">
        <f t="shared" si="0"/>
        <v>Edu+Exp Calculator (45)</v>
      </c>
    </row>
    <row r="48" spans="1:8" ht="30" x14ac:dyDescent="0.25">
      <c r="A48">
        <v>46</v>
      </c>
      <c r="B48" t="s">
        <v>2018</v>
      </c>
      <c r="C48" s="2" t="s">
        <v>5458</v>
      </c>
      <c r="D48" s="106">
        <f>VLOOKUP(B48,'Edu+Exp Calculator (46)'!A$3:$C47,2,FALSE)</f>
        <v>0</v>
      </c>
      <c r="E48" s="104" t="s">
        <v>5448</v>
      </c>
      <c r="F48" s="104" t="s">
        <v>5448</v>
      </c>
      <c r="G48" s="104">
        <f>VLOOKUP(C48,'Edu+Exp Calculator (46)'!$A$6:$C$6,2,FALSE)</f>
        <v>0</v>
      </c>
      <c r="H48" s="107" t="str">
        <f t="shared" si="0"/>
        <v>Edu+Exp Calculator (46)</v>
      </c>
    </row>
    <row r="49" spans="1:8" ht="30" x14ac:dyDescent="0.25">
      <c r="A49">
        <v>47</v>
      </c>
      <c r="B49" t="s">
        <v>2018</v>
      </c>
      <c r="C49" s="2" t="s">
        <v>5458</v>
      </c>
      <c r="D49" s="106">
        <f>VLOOKUP(B49,'Edu+Exp Calculator (47)'!A$3:$C48,2,FALSE)</f>
        <v>0</v>
      </c>
      <c r="E49" s="104" t="s">
        <v>5449</v>
      </c>
      <c r="F49" s="104" t="s">
        <v>5449</v>
      </c>
      <c r="G49" s="104">
        <f>VLOOKUP(C49,'Edu+Exp Calculator (47)'!$A$6:$C$6,2,FALSE)</f>
        <v>0</v>
      </c>
      <c r="H49" s="107" t="str">
        <f t="shared" si="0"/>
        <v>Edu+Exp Calculator (47)</v>
      </c>
    </row>
    <row r="50" spans="1:8" ht="30" x14ac:dyDescent="0.25">
      <c r="A50">
        <v>48</v>
      </c>
      <c r="B50" t="s">
        <v>2018</v>
      </c>
      <c r="C50" s="2" t="s">
        <v>5458</v>
      </c>
      <c r="D50" s="106">
        <f>VLOOKUP(B50,'Edu+Exp Calculator (48)'!A$3:$C49,2,FALSE)</f>
        <v>0</v>
      </c>
      <c r="E50" s="104" t="s">
        <v>5450</v>
      </c>
      <c r="F50" s="104" t="s">
        <v>5450</v>
      </c>
      <c r="G50" s="104">
        <f>VLOOKUP(C50,'Edu+Exp Calculator (48)'!$A$6:$C$6,2,FALSE)</f>
        <v>0</v>
      </c>
      <c r="H50" s="107" t="str">
        <f t="shared" si="0"/>
        <v>Edu+Exp Calculator (48)</v>
      </c>
    </row>
    <row r="51" spans="1:8" ht="30" x14ac:dyDescent="0.25">
      <c r="A51">
        <v>49</v>
      </c>
      <c r="B51" t="s">
        <v>2018</v>
      </c>
      <c r="C51" s="2" t="s">
        <v>5458</v>
      </c>
      <c r="D51" s="106">
        <f>VLOOKUP(B51,'Edu+Exp Calculator (49)'!A$3:$C50,2,FALSE)</f>
        <v>0</v>
      </c>
      <c r="E51" s="104" t="s">
        <v>5451</v>
      </c>
      <c r="F51" s="104" t="s">
        <v>5451</v>
      </c>
      <c r="G51" s="104">
        <f>VLOOKUP(C51,'Edu+Exp Calculator (49)'!$A$6:$C$6,2,FALSE)</f>
        <v>0</v>
      </c>
      <c r="H51" s="107" t="str">
        <f t="shared" si="0"/>
        <v>Edu+Exp Calculator (49)</v>
      </c>
    </row>
    <row r="52" spans="1:8" ht="30.75" thickBot="1" x14ac:dyDescent="0.3">
      <c r="A52">
        <v>50</v>
      </c>
      <c r="B52" t="s">
        <v>2018</v>
      </c>
      <c r="C52" s="2" t="s">
        <v>5458</v>
      </c>
      <c r="D52" s="108">
        <f>VLOOKUP(B52,'Edu+Exp Calculator (50)'!A$3:$C51,2,FALSE)</f>
        <v>0</v>
      </c>
      <c r="E52" s="109" t="s">
        <v>5452</v>
      </c>
      <c r="F52" s="109" t="s">
        <v>5452</v>
      </c>
      <c r="G52" s="109">
        <f>VLOOKUP(C52,'Edu+Exp Calculator (50)'!$A$6:$C$6,2,FALSE)</f>
        <v>0</v>
      </c>
      <c r="H52" s="110" t="str">
        <f t="shared" si="0"/>
        <v>Edu+Exp Calculator (50)</v>
      </c>
    </row>
  </sheetData>
  <sheetProtection algorithmName="SHA-512" hashValue="YiusBRF/EkkI72FUerBQSEjZQffFB+gyFqBjf6rO+f3h1bkDeHQoBqmLDVLi48zze+ouUKB4ESg6epvsvYxdug==" saltValue="ousWWLfLWUWa0xGB+bDfMA==" spinCount="100000" sheet="1" objects="1" scenarios="1"/>
  <mergeCells count="1">
    <mergeCell ref="J1:K1"/>
  </mergeCells>
  <phoneticPr fontId="24" type="noConversion"/>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0BEA7-2A51-41E6-997F-E21657D88E10}">
  <sheetPr codeName="Sheet9">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6.42578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IFERROR(_xlfn.IFS(Table410[[#This Row],[NEW Formulae]],"Yes",0,""),"")</f>
        <v/>
      </c>
      <c r="I18" s="77" t="b" cm="1">
        <f t="array" ref="I18">SUMPRODUCT((Table410[[#This Row],[Start Date]]&lt;Table410[**End Date])*(Table410[[#This Row],[**End Date]]&gt;Table410[Start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IFERROR(_xlfn.IFS(Table410[[#This Row],[NEW Formulae]],"Yes",0,""),"")</f>
        <v/>
      </c>
      <c r="I19" s="83" t="b" cm="1">
        <f t="array" ref="I19">SUMPRODUCT((Table410[[#This Row],[Start Date]]&lt;Table410[**End Date])*(Table410[[#This Row],[**End Date]]&gt;Table410[Start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IFERROR(_xlfn.IFS(Table410[[#This Row],[NEW Formulae]],"Yes",0,""),"")</f>
        <v/>
      </c>
      <c r="I20" s="77" t="b" cm="1">
        <f t="array" ref="I20">SUMPRODUCT((Table410[[#This Row],[Start Date]]&lt;Table410[**End Date])*(Table410[[#This Row],[**End Date]]&gt;Table410[Start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IFERROR(_xlfn.IFS(Table410[[#This Row],[NEW Formulae]],"Yes",0,""),"")</f>
        <v/>
      </c>
      <c r="I21" s="77" t="b" cm="1">
        <f t="array" ref="I21">SUMPRODUCT((Table410[[#This Row],[Start Date]]&lt;Table410[**End Date])*(Table410[[#This Row],[**End Date]]&gt;Table410[Start Date]))&gt;1</f>
        <v>0</v>
      </c>
      <c r="J21" s="69">
        <f t="shared" si="2"/>
        <v>0</v>
      </c>
      <c r="K21" s="63"/>
    </row>
    <row r="22" spans="1:11" ht="27" customHeight="1" x14ac:dyDescent="0.2">
      <c r="A22" s="55"/>
      <c r="B22" s="56"/>
      <c r="C22" s="72"/>
      <c r="D22" s="73"/>
      <c r="E22" s="74"/>
      <c r="F22" s="80"/>
      <c r="G22" s="75">
        <f t="shared" si="1"/>
        <v>0</v>
      </c>
      <c r="H22" s="76" t="str" cm="1">
        <f t="array" ref="H22">IFERROR(_xlfn.IFS(Table410[[#This Row],[NEW Formulae]],"Yes",0,""),"")</f>
        <v/>
      </c>
      <c r="I22" s="77" t="b" cm="1">
        <f t="array" ref="I22">SUMPRODUCT((Table410[[#This Row],[Start Date]]&lt;Table410[**End Date])*(Table410[[#This Row],[**End Date]]&gt;Table410[Start Date]))&gt;1</f>
        <v>0</v>
      </c>
      <c r="J22" s="69">
        <f t="shared" si="2"/>
        <v>0</v>
      </c>
      <c r="K22" s="63"/>
    </row>
    <row r="23" spans="1:11" ht="27" customHeight="1" x14ac:dyDescent="0.2">
      <c r="A23" s="55"/>
      <c r="B23" s="56"/>
      <c r="C23" s="72"/>
      <c r="D23" s="73"/>
      <c r="E23" s="74"/>
      <c r="F23" s="80"/>
      <c r="G23" s="75">
        <f t="shared" si="1"/>
        <v>0</v>
      </c>
      <c r="H23" s="76" t="str" cm="1">
        <f t="array" ref="H23">IFERROR(_xlfn.IFS(Table410[[#This Row],[NEW Formulae]],"Yes",0,""),"")</f>
        <v/>
      </c>
      <c r="I23" s="77" t="b" cm="1">
        <f t="array" ref="I23">SUMPRODUCT((Table410[[#This Row],[Start Date]]&lt;Table410[**End Date])*(Table410[[#This Row],[**End Date]]&gt;Table410[Start Date]))&gt;1</f>
        <v>0</v>
      </c>
      <c r="J23" s="69">
        <f t="shared" si="2"/>
        <v>0</v>
      </c>
      <c r="K23" s="63"/>
    </row>
    <row r="24" spans="1:11" ht="27" customHeight="1" x14ac:dyDescent="0.2">
      <c r="A24" s="55"/>
      <c r="B24" s="56"/>
      <c r="C24" s="78"/>
      <c r="D24" s="73"/>
      <c r="E24" s="74"/>
      <c r="F24" s="80"/>
      <c r="G24" s="75">
        <f t="shared" si="1"/>
        <v>0</v>
      </c>
      <c r="H24" s="76" t="str" cm="1">
        <f t="array" ref="H24">IFERROR(_xlfn.IFS(Table410[[#This Row],[NEW Formulae]],"Yes",0,""),"")</f>
        <v/>
      </c>
      <c r="I24" s="77" t="b" cm="1">
        <f t="array" ref="I24">SUMPRODUCT((Table410[[#This Row],[Start Date]]&lt;Table410[**End Date])*(Table410[[#This Row],[**End Date]]&gt;Table410[Start Date]))&gt;1</f>
        <v>0</v>
      </c>
      <c r="J24" s="69">
        <f t="shared" si="2"/>
        <v>0</v>
      </c>
      <c r="K24" s="63"/>
    </row>
    <row r="25" spans="1:11" ht="27" customHeight="1" x14ac:dyDescent="0.2">
      <c r="A25" s="55"/>
      <c r="B25" s="56"/>
      <c r="C25" s="78"/>
      <c r="D25" s="73"/>
      <c r="E25" s="74"/>
      <c r="F25" s="80"/>
      <c r="G25" s="75">
        <f t="shared" si="1"/>
        <v>0</v>
      </c>
      <c r="H25" s="76" t="str" cm="1">
        <f t="array" ref="H25">IFERROR(_xlfn.IFS(Table410[[#This Row],[NEW Formulae]],"Yes",0,""),"")</f>
        <v/>
      </c>
      <c r="I25" s="77" t="b" cm="1">
        <f t="array" ref="I25">SUMPRODUCT((Table410[[#This Row],[Start Date]]&lt;Table410[**End Date])*(Table410[[#This Row],[**End Date]]&gt;Table410[Start Date]))&gt;1</f>
        <v>0</v>
      </c>
      <c r="J25" s="69">
        <f t="shared" si="2"/>
        <v>0</v>
      </c>
      <c r="K25" s="63"/>
    </row>
    <row r="26" spans="1:11" ht="27" customHeight="1" x14ac:dyDescent="0.2">
      <c r="A26" s="55"/>
      <c r="B26" s="56"/>
      <c r="C26" s="78"/>
      <c r="D26" s="73"/>
      <c r="E26" s="74"/>
      <c r="F26" s="80"/>
      <c r="G26" s="75">
        <f t="shared" si="1"/>
        <v>0</v>
      </c>
      <c r="H26" s="76" t="str" cm="1">
        <f t="array" ref="H26">IFERROR(_xlfn.IFS(Table410[[#This Row],[NEW Formulae]],"Yes",0,""),"")</f>
        <v/>
      </c>
      <c r="I26" s="77" t="b" cm="1">
        <f t="array" ref="I26">SUMPRODUCT((Table410[[#This Row],[Start Date]]&lt;Table410[**End Date])*(Table410[[#This Row],[**End Date]]&gt;Table410[Start Date]))&gt;1</f>
        <v>0</v>
      </c>
      <c r="J26" s="69">
        <f t="shared" si="2"/>
        <v>0</v>
      </c>
      <c r="K26" s="63"/>
    </row>
    <row r="27" spans="1:11" ht="27" customHeight="1" x14ac:dyDescent="0.2">
      <c r="A27" s="55"/>
      <c r="B27" s="56"/>
      <c r="C27" s="78"/>
      <c r="D27" s="73"/>
      <c r="E27" s="74"/>
      <c r="F27" s="80"/>
      <c r="G27" s="75">
        <f t="shared" si="1"/>
        <v>0</v>
      </c>
      <c r="H27" s="76" t="str" cm="1">
        <f t="array" ref="H27">IFERROR(_xlfn.IFS(Table410[[#This Row],[NEW Formulae]],"Yes",0,""),"")</f>
        <v/>
      </c>
      <c r="I27" s="77" t="b" cm="1">
        <f t="array" ref="I27">SUMPRODUCT((Table410[[#This Row],[Start Date]]&lt;Table410[**End Date])*(Table410[[#This Row],[**End Date]]&gt;Table410[Start Date]))&gt;1</f>
        <v>0</v>
      </c>
      <c r="J27" s="69">
        <f t="shared" si="2"/>
        <v>0</v>
      </c>
      <c r="K27" s="63"/>
    </row>
    <row r="28" spans="1:11" ht="27" customHeight="1" x14ac:dyDescent="0.2">
      <c r="A28" s="55"/>
      <c r="B28" s="56"/>
      <c r="C28" s="78"/>
      <c r="D28" s="73"/>
      <c r="E28" s="74"/>
      <c r="F28" s="80"/>
      <c r="G28" s="75">
        <f t="shared" si="1"/>
        <v>0</v>
      </c>
      <c r="H28" s="76" t="str" cm="1">
        <f t="array" ref="H28">IFERROR(_xlfn.IFS(Table410[[#This Row],[NEW Formulae]],"Yes",0,""),"")</f>
        <v/>
      </c>
      <c r="I28" s="77" t="b" cm="1">
        <f t="array" ref="I28">SUMPRODUCT((Table410[[#This Row],[Start Date]]&lt;Table410[**End Date])*(Table410[[#This Row],[**End Date]]&gt;Table410[Start Date]))&gt;1</f>
        <v>0</v>
      </c>
      <c r="J28" s="69">
        <f t="shared" si="2"/>
        <v>0</v>
      </c>
      <c r="K28" s="63"/>
    </row>
    <row r="29" spans="1:11" ht="27" customHeight="1" x14ac:dyDescent="0.2">
      <c r="A29" s="55"/>
      <c r="B29" s="56"/>
      <c r="C29" s="78"/>
      <c r="D29" s="73"/>
      <c r="E29" s="74"/>
      <c r="F29" s="80"/>
      <c r="G29" s="75">
        <f t="shared" si="1"/>
        <v>0</v>
      </c>
      <c r="H29" s="76" t="str" cm="1">
        <f t="array" ref="H29">IFERROR(_xlfn.IFS(Table410[[#This Row],[NEW Formulae]],"Yes",0,""),"")</f>
        <v/>
      </c>
      <c r="I29" s="77" t="b" cm="1">
        <f t="array" ref="I29">SUMPRODUCT((Table410[[#This Row],[Start Date]]&lt;Table410[**End Date])*(Table410[[#This Row],[**End Date]]&gt;Table410[Start Date]))&gt;1</f>
        <v>0</v>
      </c>
      <c r="J29" s="69">
        <f t="shared" si="2"/>
        <v>0</v>
      </c>
      <c r="K29" s="63"/>
    </row>
    <row r="30" spans="1:11" ht="27" customHeight="1" x14ac:dyDescent="0.2">
      <c r="A30" s="55"/>
      <c r="B30" s="56"/>
      <c r="C30" s="78"/>
      <c r="D30" s="73"/>
      <c r="E30" s="74"/>
      <c r="F30" s="80"/>
      <c r="G30" s="75">
        <f t="shared" si="1"/>
        <v>0</v>
      </c>
      <c r="H30" s="76" t="str" cm="1">
        <f t="array" ref="H30">IFERROR(_xlfn.IFS(Table410[[#This Row],[NEW Formulae]],"Yes",0,""),"")</f>
        <v/>
      </c>
      <c r="I30" s="77" t="b" cm="1">
        <f t="array" ref="I30">SUMPRODUCT((Table410[[#This Row],[Start Date]]&lt;Table410[**End Date])*(Table410[[#This Row],[**End Date]]&gt;Table410[Start Date]))&gt;1</f>
        <v>0</v>
      </c>
      <c r="J30" s="69">
        <f t="shared" si="2"/>
        <v>0</v>
      </c>
      <c r="K30" s="63"/>
    </row>
    <row r="31" spans="1:11" ht="27" customHeight="1" x14ac:dyDescent="0.2">
      <c r="A31" s="55"/>
      <c r="B31" s="56"/>
      <c r="C31" s="78"/>
      <c r="D31" s="73"/>
      <c r="E31" s="74"/>
      <c r="F31" s="80"/>
      <c r="G31" s="75">
        <f t="shared" si="1"/>
        <v>0</v>
      </c>
      <c r="H31" s="76" t="str" cm="1">
        <f t="array" ref="H31">IFERROR(_xlfn.IFS(Table410[[#This Row],[NEW Formulae]],"Yes",0,""),"")</f>
        <v/>
      </c>
      <c r="I31" s="77" t="b" cm="1">
        <f t="array" ref="I31">SUMPRODUCT((Table410[[#This Row],[Start Date]]&lt;Table410[**End Date])*(Table410[[#This Row],[**End Date]]&gt;Table410[Start Date]))&gt;1</f>
        <v>0</v>
      </c>
      <c r="J31" s="69">
        <f t="shared" si="2"/>
        <v>0</v>
      </c>
      <c r="K31" s="63"/>
    </row>
    <row r="32" spans="1:11" ht="27" customHeight="1" x14ac:dyDescent="0.2">
      <c r="A32" s="55"/>
      <c r="B32" s="56"/>
      <c r="C32" s="78"/>
      <c r="D32" s="73"/>
      <c r="E32" s="74"/>
      <c r="F32" s="80"/>
      <c r="G32" s="75">
        <f t="shared" si="1"/>
        <v>0</v>
      </c>
      <c r="H32" s="76" t="str" cm="1">
        <f t="array" ref="H32">IFERROR(_xlfn.IFS(Table410[[#This Row],[NEW Formulae]],"Yes",0,""),"")</f>
        <v/>
      </c>
      <c r="I32" s="77" t="b" cm="1">
        <f t="array" ref="I32">SUMPRODUCT((Table410[[#This Row],[Start Date]]&lt;Table410[**End Date])*(Table410[[#This Row],[**End Date]]&gt;Table410[Start Date]))&gt;1</f>
        <v>0</v>
      </c>
      <c r="J32" s="69">
        <f t="shared" si="2"/>
        <v>0</v>
      </c>
      <c r="K32" s="63"/>
    </row>
    <row r="33" spans="1:11" ht="27" customHeight="1" x14ac:dyDescent="0.2">
      <c r="A33" s="55"/>
      <c r="B33" s="56"/>
      <c r="C33" s="78"/>
      <c r="D33" s="73"/>
      <c r="E33" s="74"/>
      <c r="F33" s="80"/>
      <c r="G33" s="75">
        <f t="shared" si="1"/>
        <v>0</v>
      </c>
      <c r="H33" s="76" t="str" cm="1">
        <f t="array" ref="H33">IFERROR(_xlfn.IFS(Table410[[#This Row],[NEW Formulae]],"Yes",0,""),"")</f>
        <v/>
      </c>
      <c r="I33" s="77" t="b" cm="1">
        <f t="array" ref="I33">SUMPRODUCT((Table410[[#This Row],[Start Date]]&lt;Table410[**End Date])*(Table410[[#This Row],[**End Date]]&gt;Table410[Start Date]))&gt;1</f>
        <v>0</v>
      </c>
      <c r="J33" s="69">
        <f t="shared" si="2"/>
        <v>0</v>
      </c>
      <c r="K33" s="63"/>
    </row>
    <row r="34" spans="1:11" ht="27" customHeight="1" x14ac:dyDescent="0.2">
      <c r="A34" s="55"/>
      <c r="B34" s="56"/>
      <c r="C34" s="78"/>
      <c r="D34" s="73"/>
      <c r="E34" s="74"/>
      <c r="F34" s="80"/>
      <c r="G34" s="75">
        <f t="shared" si="1"/>
        <v>0</v>
      </c>
      <c r="H34" s="76" t="str" cm="1">
        <f t="array" ref="H34">IFERROR(_xlfn.IFS(Table410[[#This Row],[NEW Formulae]],"Yes",0,""),"")</f>
        <v/>
      </c>
      <c r="I34" s="77" t="b" cm="1">
        <f t="array" ref="I34">SUMPRODUCT((Table410[[#This Row],[Start Date]]&lt;Table410[**End Date])*(Table410[[#This Row],[**End Date]]&gt;Table410[Start Date]))&gt;1</f>
        <v>0</v>
      </c>
      <c r="J34" s="69">
        <f t="shared" si="2"/>
        <v>0</v>
      </c>
      <c r="K34" s="63"/>
    </row>
    <row r="35" spans="1:11" ht="27" customHeight="1" x14ac:dyDescent="0.2">
      <c r="A35" s="55"/>
      <c r="B35" s="56"/>
      <c r="C35" s="78"/>
      <c r="D35" s="73"/>
      <c r="E35" s="74"/>
      <c r="F35" s="80"/>
      <c r="G35" s="75">
        <f t="shared" si="1"/>
        <v>0</v>
      </c>
      <c r="H35" s="76" t="str" cm="1">
        <f t="array" ref="H35">IFERROR(_xlfn.IFS(Table410[[#This Row],[NEW Formulae]],"Yes",0,""),"")</f>
        <v/>
      </c>
      <c r="I35" s="77" t="b" cm="1">
        <f t="array" ref="I35">SUMPRODUCT((Table410[[#This Row],[Start Date]]&lt;Table410[**End Date])*(Table410[[#This Row],[**End Date]]&gt;Table410[Start Date]))&gt;1</f>
        <v>0</v>
      </c>
      <c r="J35" s="69">
        <f t="shared" si="2"/>
        <v>0</v>
      </c>
      <c r="K35" s="63"/>
    </row>
    <row r="36" spans="1:11" ht="27" customHeight="1" x14ac:dyDescent="0.2">
      <c r="A36" s="57"/>
      <c r="B36" s="58"/>
      <c r="C36" s="78"/>
      <c r="D36" s="73"/>
      <c r="E36" s="74"/>
      <c r="F36" s="80"/>
      <c r="G36" s="75">
        <f t="shared" si="1"/>
        <v>0</v>
      </c>
      <c r="H36" s="76" t="str" cm="1">
        <f t="array" ref="H36">IFERROR(_xlfn.IFS(Table410[[#This Row],[NEW Formulae]],"Yes",0,""),"")</f>
        <v/>
      </c>
      <c r="I36" s="77" t="b" cm="1">
        <f t="array" ref="I36">SUMPRODUCT((Table410[[#This Row],[Start Date]]&lt;Table410[**End Date])*(Table410[[#This Row],[**End Date]]&gt;Table410[Start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IFERROR(_xlfn.IFS(Table410[[#This Row],[NEW Formulae]],"Yes",0,""),"")</f>
        <v/>
      </c>
      <c r="I37" s="77" t="b" cm="1">
        <f t="array" ref="I37">SUMPRODUCT((Table410[[#This Row],[Start Date]]&lt;Table410[**End Date])*(Table410[[#This Row],[**End Date]]&gt;Table410[Start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eIzEbTIB+06TC/W4gvjsKPbkReCEBWB/EY3vKgQBOqDjgR0xvxYXVU3kIrSLFIQVMI33Gc8j3R470TBFObQoLw==" saltValue="EZ73TykpD0WfTbm5Md4xm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53"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503A94A8-D634-40E3-89D7-715B29A8817E}">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01B7EC8F-CD94-4D9B-88DE-A504D4BB24CE}">
      <formula1>COUNTIF($E$18:$E$37,E18)=1</formula1>
    </dataValidation>
    <dataValidation type="whole" allowBlank="1" showInputMessage="1" showErrorMessage="1" errorTitle="ERROR" error="Cannot exceed 40 hours" promptTitle="      Enter Hours" prompt="Cannot exceed 40 hours" sqref="D18:D37" xr:uid="{6D6C6B6B-52CF-4826-81A8-52D54AD87C6A}">
      <formula1>0</formula1>
      <formula2>40</formula2>
    </dataValidation>
    <dataValidation type="custom" errorStyle="warning" allowBlank="1" showInputMessage="1" showErrorMessage="1" errorTitle="ERROR" error="Dates must not overlap" sqref="F19:F37" xr:uid="{93B3FBC9-4846-460A-B98D-028F570325DA}">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326FB4D3-726C-4317-80F8-27FA01272B18}">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AF3320D5-41DB-4CF2-B0FE-ADF3ED2F3A2F}">
          <x14:formula1>
            <xm:f>_xlfn.ANCHORARRAY(MinQualsT!$J$2)</xm:f>
          </x14:formula1>
          <xm:sqref>B6:C6</xm:sqref>
        </x14:dataValidation>
        <x14:dataValidation type="list" allowBlank="1" showInputMessage="1" showErrorMessage="1" prompt="Select relevance" xr:uid="{CDA1579D-2573-42E1-AD8E-BDC0B12F757C}">
          <x14:formula1>
            <xm:f>'Exp Relevancy'!$A$2:$A$4</xm:f>
          </x14:formula1>
          <xm:sqref>C19:C37</xm:sqref>
        </x14:dataValidation>
        <x14:dataValidation type="list" showInputMessage="1" showErrorMessage="1" prompt="Select education level" xr:uid="{299E4600-0B22-4EB8-9E4D-659166D3E1ED}">
          <x14:formula1>
            <xm:f>'Education List'!$A$2:$A$7</xm:f>
          </x14:formula1>
          <xm:sqref>A10</xm:sqref>
        </x14:dataValidation>
        <x14:dataValidation type="list" allowBlank="1" showInputMessage="1" showErrorMessage="1" prompt="Select education level" xr:uid="{8C8BCF96-DE36-4C49-9690-482DE5408CE1}">
          <x14:formula1>
            <xm:f>'Education List'!$A$2:$A$7</xm:f>
          </x14:formula1>
          <xm:sqref>A11:A15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7A846-81E5-4607-B1E1-3C2AD8812BFD}">
  <sheetPr codeName="Sheet10">
    <pageSetUpPr fitToPage="1"/>
  </sheetPr>
  <dimension ref="A1:L45"/>
  <sheetViews>
    <sheetView showGridLines="0" zoomScale="98" zoomScaleNormal="98" workbookViewId="0">
      <selection activeCell="L1" sqref="L1"/>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6.855468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IFERROR(_xlfn.IFS(Table411[[#This Row],[NEW Formulae]],"Yes",0,""),"")</f>
        <v/>
      </c>
      <c r="I18" s="77" t="b" cm="1">
        <f t="array" ref="I18">SUMPRODUCT((Table411[[#This Row],[Start Date]]&lt;Table411[**End Date])*(Table411[[#This Row],[**End Date]]&gt;Table411[Start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IFERROR(_xlfn.IFS(Table411[[#This Row],[NEW Formulae]],"Yes",0,""),"")</f>
        <v/>
      </c>
      <c r="I19" s="83" t="b" cm="1">
        <f t="array" ref="I19">SUMPRODUCT((Table411[[#This Row],[Start Date]]&lt;Table411[**End Date])*(Table411[[#This Row],[**End Date]]&gt;Table411[Start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IFERROR(_xlfn.IFS(Table411[[#This Row],[NEW Formulae]],"Yes",0,""),"")</f>
        <v/>
      </c>
      <c r="I20" s="77" t="b" cm="1">
        <f t="array" ref="I20">SUMPRODUCT((Table411[[#This Row],[Start Date]]&lt;Table411[**End Date])*(Table411[[#This Row],[**End Date]]&gt;Table411[Start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IFERROR(_xlfn.IFS(Table411[[#This Row],[NEW Formulae]],"Yes",0,""),"")</f>
        <v/>
      </c>
      <c r="I21" s="77" t="b" cm="1">
        <f t="array" ref="I21">SUMPRODUCT((Table411[[#This Row],[Start Date]]&lt;Table411[**End Date])*(Table411[[#This Row],[**End Date]]&gt;Table411[Start Date]))&gt;1</f>
        <v>0</v>
      </c>
      <c r="J21" s="69">
        <f t="shared" si="2"/>
        <v>0</v>
      </c>
      <c r="K21" s="63"/>
    </row>
    <row r="22" spans="1:11" ht="27" customHeight="1" x14ac:dyDescent="0.2">
      <c r="A22" s="55"/>
      <c r="B22" s="56"/>
      <c r="C22" s="72"/>
      <c r="D22" s="73"/>
      <c r="E22" s="74"/>
      <c r="F22" s="80"/>
      <c r="G22" s="75">
        <f t="shared" si="1"/>
        <v>0</v>
      </c>
      <c r="H22" s="76" t="str" cm="1">
        <f t="array" ref="H22">IFERROR(_xlfn.IFS(Table411[[#This Row],[NEW Formulae]],"Yes",0,""),"")</f>
        <v/>
      </c>
      <c r="I22" s="77" t="b" cm="1">
        <f t="array" ref="I22">SUMPRODUCT((Table411[[#This Row],[Start Date]]&lt;Table411[**End Date])*(Table411[[#This Row],[**End Date]]&gt;Table411[Start Date]))&gt;1</f>
        <v>0</v>
      </c>
      <c r="J22" s="69">
        <f t="shared" si="2"/>
        <v>0</v>
      </c>
      <c r="K22" s="63"/>
    </row>
    <row r="23" spans="1:11" ht="27" customHeight="1" x14ac:dyDescent="0.2">
      <c r="A23" s="55"/>
      <c r="B23" s="56"/>
      <c r="C23" s="72"/>
      <c r="D23" s="73"/>
      <c r="E23" s="74"/>
      <c r="F23" s="80"/>
      <c r="G23" s="75">
        <f t="shared" si="1"/>
        <v>0</v>
      </c>
      <c r="H23" s="76" t="str" cm="1">
        <f t="array" ref="H23">IFERROR(_xlfn.IFS(Table411[[#This Row],[NEW Formulae]],"Yes",0,""),"")</f>
        <v/>
      </c>
      <c r="I23" s="77" t="b" cm="1">
        <f t="array" ref="I23">SUMPRODUCT((Table411[[#This Row],[Start Date]]&lt;Table411[**End Date])*(Table411[[#This Row],[**End Date]]&gt;Table411[Start Date]))&gt;1</f>
        <v>0</v>
      </c>
      <c r="J23" s="69">
        <f t="shared" si="2"/>
        <v>0</v>
      </c>
      <c r="K23" s="63"/>
    </row>
    <row r="24" spans="1:11" ht="27" customHeight="1" x14ac:dyDescent="0.2">
      <c r="A24" s="55"/>
      <c r="B24" s="56"/>
      <c r="C24" s="78"/>
      <c r="D24" s="73"/>
      <c r="E24" s="74"/>
      <c r="F24" s="80"/>
      <c r="G24" s="75">
        <f t="shared" si="1"/>
        <v>0</v>
      </c>
      <c r="H24" s="76" t="str" cm="1">
        <f t="array" ref="H24">IFERROR(_xlfn.IFS(Table411[[#This Row],[NEW Formulae]],"Yes",0,""),"")</f>
        <v/>
      </c>
      <c r="I24" s="77" t="b" cm="1">
        <f t="array" ref="I24">SUMPRODUCT((Table411[[#This Row],[Start Date]]&lt;Table411[**End Date])*(Table411[[#This Row],[**End Date]]&gt;Table411[Start Date]))&gt;1</f>
        <v>0</v>
      </c>
      <c r="J24" s="69">
        <f t="shared" si="2"/>
        <v>0</v>
      </c>
      <c r="K24" s="63"/>
    </row>
    <row r="25" spans="1:11" ht="27" customHeight="1" x14ac:dyDescent="0.2">
      <c r="A25" s="55"/>
      <c r="B25" s="56"/>
      <c r="C25" s="78"/>
      <c r="D25" s="73"/>
      <c r="E25" s="74"/>
      <c r="F25" s="80"/>
      <c r="G25" s="75">
        <f t="shared" si="1"/>
        <v>0</v>
      </c>
      <c r="H25" s="76" t="str" cm="1">
        <f t="array" ref="H25">IFERROR(_xlfn.IFS(Table411[[#This Row],[NEW Formulae]],"Yes",0,""),"")</f>
        <v/>
      </c>
      <c r="I25" s="77" t="b" cm="1">
        <f t="array" ref="I25">SUMPRODUCT((Table411[[#This Row],[Start Date]]&lt;Table411[**End Date])*(Table411[[#This Row],[**End Date]]&gt;Table411[Start Date]))&gt;1</f>
        <v>0</v>
      </c>
      <c r="J25" s="69">
        <f t="shared" si="2"/>
        <v>0</v>
      </c>
      <c r="K25" s="63"/>
    </row>
    <row r="26" spans="1:11" ht="27" customHeight="1" x14ac:dyDescent="0.2">
      <c r="A26" s="55"/>
      <c r="B26" s="56"/>
      <c r="C26" s="78"/>
      <c r="D26" s="73"/>
      <c r="E26" s="74"/>
      <c r="F26" s="80"/>
      <c r="G26" s="75">
        <f t="shared" si="1"/>
        <v>0</v>
      </c>
      <c r="H26" s="76" t="str" cm="1">
        <f t="array" ref="H26">IFERROR(_xlfn.IFS(Table411[[#This Row],[NEW Formulae]],"Yes",0,""),"")</f>
        <v/>
      </c>
      <c r="I26" s="77" t="b" cm="1">
        <f t="array" ref="I26">SUMPRODUCT((Table411[[#This Row],[Start Date]]&lt;Table411[**End Date])*(Table411[[#This Row],[**End Date]]&gt;Table411[Start Date]))&gt;1</f>
        <v>0</v>
      </c>
      <c r="J26" s="69">
        <f t="shared" si="2"/>
        <v>0</v>
      </c>
      <c r="K26" s="63"/>
    </row>
    <row r="27" spans="1:11" ht="27" customHeight="1" x14ac:dyDescent="0.2">
      <c r="A27" s="55"/>
      <c r="B27" s="56"/>
      <c r="C27" s="78"/>
      <c r="D27" s="73"/>
      <c r="E27" s="74"/>
      <c r="F27" s="80"/>
      <c r="G27" s="75">
        <f t="shared" si="1"/>
        <v>0</v>
      </c>
      <c r="H27" s="76" t="str" cm="1">
        <f t="array" ref="H27">IFERROR(_xlfn.IFS(Table411[[#This Row],[NEW Formulae]],"Yes",0,""),"")</f>
        <v/>
      </c>
      <c r="I27" s="77" t="b" cm="1">
        <f t="array" ref="I27">SUMPRODUCT((Table411[[#This Row],[Start Date]]&lt;Table411[**End Date])*(Table411[[#This Row],[**End Date]]&gt;Table411[Start Date]))&gt;1</f>
        <v>0</v>
      </c>
      <c r="J27" s="69">
        <f t="shared" si="2"/>
        <v>0</v>
      </c>
      <c r="K27" s="63"/>
    </row>
    <row r="28" spans="1:11" ht="27" customHeight="1" x14ac:dyDescent="0.2">
      <c r="A28" s="55"/>
      <c r="B28" s="56"/>
      <c r="C28" s="78"/>
      <c r="D28" s="73"/>
      <c r="E28" s="74"/>
      <c r="F28" s="80"/>
      <c r="G28" s="75">
        <f t="shared" si="1"/>
        <v>0</v>
      </c>
      <c r="H28" s="76" t="str" cm="1">
        <f t="array" ref="H28">IFERROR(_xlfn.IFS(Table411[[#This Row],[NEW Formulae]],"Yes",0,""),"")</f>
        <v/>
      </c>
      <c r="I28" s="77" t="b" cm="1">
        <f t="array" ref="I28">SUMPRODUCT((Table411[[#This Row],[Start Date]]&lt;Table411[**End Date])*(Table411[[#This Row],[**End Date]]&gt;Table411[Start Date]))&gt;1</f>
        <v>0</v>
      </c>
      <c r="J28" s="69">
        <f t="shared" si="2"/>
        <v>0</v>
      </c>
      <c r="K28" s="63"/>
    </row>
    <row r="29" spans="1:11" ht="27" customHeight="1" x14ac:dyDescent="0.2">
      <c r="A29" s="55"/>
      <c r="B29" s="56"/>
      <c r="C29" s="78"/>
      <c r="D29" s="73"/>
      <c r="E29" s="74"/>
      <c r="F29" s="80"/>
      <c r="G29" s="75">
        <f t="shared" si="1"/>
        <v>0</v>
      </c>
      <c r="H29" s="76" t="str" cm="1">
        <f t="array" ref="H29">IFERROR(_xlfn.IFS(Table411[[#This Row],[NEW Formulae]],"Yes",0,""),"")</f>
        <v/>
      </c>
      <c r="I29" s="77" t="b" cm="1">
        <f t="array" ref="I29">SUMPRODUCT((Table411[[#This Row],[Start Date]]&lt;Table411[**End Date])*(Table411[[#This Row],[**End Date]]&gt;Table411[Start Date]))&gt;1</f>
        <v>0</v>
      </c>
      <c r="J29" s="69">
        <f t="shared" si="2"/>
        <v>0</v>
      </c>
      <c r="K29" s="63"/>
    </row>
    <row r="30" spans="1:11" ht="27" customHeight="1" x14ac:dyDescent="0.2">
      <c r="A30" s="55"/>
      <c r="B30" s="56"/>
      <c r="C30" s="78"/>
      <c r="D30" s="73"/>
      <c r="E30" s="74"/>
      <c r="F30" s="80"/>
      <c r="G30" s="75">
        <f t="shared" si="1"/>
        <v>0</v>
      </c>
      <c r="H30" s="76" t="str" cm="1">
        <f t="array" ref="H30">IFERROR(_xlfn.IFS(Table411[[#This Row],[NEW Formulae]],"Yes",0,""),"")</f>
        <v/>
      </c>
      <c r="I30" s="77" t="b" cm="1">
        <f t="array" ref="I30">SUMPRODUCT((Table411[[#This Row],[Start Date]]&lt;Table411[**End Date])*(Table411[[#This Row],[**End Date]]&gt;Table411[Start Date]))&gt;1</f>
        <v>0</v>
      </c>
      <c r="J30" s="69">
        <f t="shared" si="2"/>
        <v>0</v>
      </c>
      <c r="K30" s="63"/>
    </row>
    <row r="31" spans="1:11" ht="27" customHeight="1" x14ac:dyDescent="0.2">
      <c r="A31" s="55"/>
      <c r="B31" s="56"/>
      <c r="C31" s="78"/>
      <c r="D31" s="73"/>
      <c r="E31" s="74"/>
      <c r="F31" s="80"/>
      <c r="G31" s="75">
        <f t="shared" si="1"/>
        <v>0</v>
      </c>
      <c r="H31" s="76" t="str" cm="1">
        <f t="array" ref="H31">IFERROR(_xlfn.IFS(Table411[[#This Row],[NEW Formulae]],"Yes",0,""),"")</f>
        <v/>
      </c>
      <c r="I31" s="77" t="b" cm="1">
        <f t="array" ref="I31">SUMPRODUCT((Table411[[#This Row],[Start Date]]&lt;Table411[**End Date])*(Table411[[#This Row],[**End Date]]&gt;Table411[Start Date]))&gt;1</f>
        <v>0</v>
      </c>
      <c r="J31" s="69">
        <f t="shared" si="2"/>
        <v>0</v>
      </c>
      <c r="K31" s="63"/>
    </row>
    <row r="32" spans="1:11" ht="27" customHeight="1" x14ac:dyDescent="0.2">
      <c r="A32" s="55"/>
      <c r="B32" s="56"/>
      <c r="C32" s="78"/>
      <c r="D32" s="73"/>
      <c r="E32" s="74"/>
      <c r="F32" s="80"/>
      <c r="G32" s="75">
        <f t="shared" si="1"/>
        <v>0</v>
      </c>
      <c r="H32" s="76" t="str" cm="1">
        <f t="array" ref="H32">IFERROR(_xlfn.IFS(Table411[[#This Row],[NEW Formulae]],"Yes",0,""),"")</f>
        <v/>
      </c>
      <c r="I32" s="77" t="b" cm="1">
        <f t="array" ref="I32">SUMPRODUCT((Table411[[#This Row],[Start Date]]&lt;Table411[**End Date])*(Table411[[#This Row],[**End Date]]&gt;Table411[Start Date]))&gt;1</f>
        <v>0</v>
      </c>
      <c r="J32" s="69">
        <f t="shared" si="2"/>
        <v>0</v>
      </c>
      <c r="K32" s="63"/>
    </row>
    <row r="33" spans="1:11" ht="27" customHeight="1" x14ac:dyDescent="0.2">
      <c r="A33" s="55"/>
      <c r="B33" s="56"/>
      <c r="C33" s="78"/>
      <c r="D33" s="73"/>
      <c r="E33" s="74"/>
      <c r="F33" s="80"/>
      <c r="G33" s="75">
        <f t="shared" si="1"/>
        <v>0</v>
      </c>
      <c r="H33" s="76" t="str" cm="1">
        <f t="array" ref="H33">IFERROR(_xlfn.IFS(Table411[[#This Row],[NEW Formulae]],"Yes",0,""),"")</f>
        <v/>
      </c>
      <c r="I33" s="77" t="b" cm="1">
        <f t="array" ref="I33">SUMPRODUCT((Table411[[#This Row],[Start Date]]&lt;Table411[**End Date])*(Table411[[#This Row],[**End Date]]&gt;Table411[Start Date]))&gt;1</f>
        <v>0</v>
      </c>
      <c r="J33" s="69">
        <f t="shared" si="2"/>
        <v>0</v>
      </c>
      <c r="K33" s="63"/>
    </row>
    <row r="34" spans="1:11" ht="27" customHeight="1" x14ac:dyDescent="0.2">
      <c r="A34" s="55"/>
      <c r="B34" s="56"/>
      <c r="C34" s="78"/>
      <c r="D34" s="73"/>
      <c r="E34" s="74"/>
      <c r="F34" s="80"/>
      <c r="G34" s="75">
        <f t="shared" si="1"/>
        <v>0</v>
      </c>
      <c r="H34" s="76" t="str" cm="1">
        <f t="array" ref="H34">IFERROR(_xlfn.IFS(Table411[[#This Row],[NEW Formulae]],"Yes",0,""),"")</f>
        <v/>
      </c>
      <c r="I34" s="77" t="b" cm="1">
        <f t="array" ref="I34">SUMPRODUCT((Table411[[#This Row],[Start Date]]&lt;Table411[**End Date])*(Table411[[#This Row],[**End Date]]&gt;Table411[Start Date]))&gt;1</f>
        <v>0</v>
      </c>
      <c r="J34" s="69">
        <f t="shared" si="2"/>
        <v>0</v>
      </c>
      <c r="K34" s="63"/>
    </row>
    <row r="35" spans="1:11" ht="27" customHeight="1" x14ac:dyDescent="0.2">
      <c r="A35" s="55"/>
      <c r="B35" s="56"/>
      <c r="C35" s="78"/>
      <c r="D35" s="73"/>
      <c r="E35" s="74"/>
      <c r="F35" s="80"/>
      <c r="G35" s="75">
        <f t="shared" si="1"/>
        <v>0</v>
      </c>
      <c r="H35" s="76" t="str" cm="1">
        <f t="array" ref="H35">IFERROR(_xlfn.IFS(Table411[[#This Row],[NEW Formulae]],"Yes",0,""),"")</f>
        <v/>
      </c>
      <c r="I35" s="77" t="b" cm="1">
        <f t="array" ref="I35">SUMPRODUCT((Table411[[#This Row],[Start Date]]&lt;Table411[**End Date])*(Table411[[#This Row],[**End Date]]&gt;Table411[Start Date]))&gt;1</f>
        <v>0</v>
      </c>
      <c r="J35" s="69">
        <f t="shared" si="2"/>
        <v>0</v>
      </c>
      <c r="K35" s="63"/>
    </row>
    <row r="36" spans="1:11" ht="27" customHeight="1" x14ac:dyDescent="0.2">
      <c r="A36" s="57"/>
      <c r="B36" s="58"/>
      <c r="C36" s="78"/>
      <c r="D36" s="73"/>
      <c r="E36" s="74"/>
      <c r="F36" s="80"/>
      <c r="G36" s="75">
        <f t="shared" si="1"/>
        <v>0</v>
      </c>
      <c r="H36" s="76" t="str" cm="1">
        <f t="array" ref="H36">IFERROR(_xlfn.IFS(Table411[[#This Row],[NEW Formulae]],"Yes",0,""),"")</f>
        <v/>
      </c>
      <c r="I36" s="77" t="b" cm="1">
        <f t="array" ref="I36">SUMPRODUCT((Table411[[#This Row],[Start Date]]&lt;Table411[**End Date])*(Table411[[#This Row],[**End Date]]&gt;Table411[Start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IFERROR(_xlfn.IFS(Table411[[#This Row],[NEW Formulae]],"Yes",0,""),"")</f>
        <v/>
      </c>
      <c r="I37" s="77" t="b" cm="1">
        <f t="array" ref="I37">SUMPRODUCT((Table411[[#This Row],[Start Date]]&lt;Table411[**End Date])*(Table411[[#This Row],[**End Date]]&gt;Table411[Start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tp/duDRdtqbDIXGdJlt9HAaYa0aygRCOgzh9MOmITjTZHNWV1GuzzzSf1o+OUx57HXYN5oD8Dkat75tJtQIVtw==" saltValue="ZNNKNo8+hS/tbLCgZaemb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52"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719C0D83-FDAC-4D04-97C4-AD57A4E75640}">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467BF403-4C16-4368-B8DB-15B0AED96E54}">
      <formula1>COUNTIF($E$18:$E$37,E18)=1</formula1>
    </dataValidation>
    <dataValidation type="whole" allowBlank="1" showInputMessage="1" showErrorMessage="1" errorTitle="ERROR" error="Cannot exceed 40 hours" promptTitle="      Enter Hours" prompt="Cannot exceed 40 hours" sqref="D18:D37" xr:uid="{79C37C42-116E-4FE5-821F-6A9AAC87AF15}">
      <formula1>0</formula1>
      <formula2>40</formula2>
    </dataValidation>
    <dataValidation type="custom" errorStyle="warning" allowBlank="1" showInputMessage="1" showErrorMessage="1" errorTitle="ERROR" error="Dates must not overlap" sqref="F19:F37" xr:uid="{A46A9A0C-79E3-4D6A-B861-23FB963989F1}">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881AA245-1EB6-4957-A6FF-E59031AFD64B}">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4915B589-008B-4B78-BFC4-DD4805F3F858}">
          <x14:formula1>
            <xm:f>_xlfn.ANCHORARRAY(MinQualsT!$J$2)</xm:f>
          </x14:formula1>
          <xm:sqref>B6:C6</xm:sqref>
        </x14:dataValidation>
        <x14:dataValidation type="list" allowBlank="1" showInputMessage="1" showErrorMessage="1" prompt="Select relevance" xr:uid="{92EB9F07-9F9F-4C74-97CD-5FECCCB69B7C}">
          <x14:formula1>
            <xm:f>'Exp Relevancy'!$A$2:$A$4</xm:f>
          </x14:formula1>
          <xm:sqref>C19:C37</xm:sqref>
        </x14:dataValidation>
        <x14:dataValidation type="list" showInputMessage="1" showErrorMessage="1" prompt="Select education level" xr:uid="{DD10544A-83DD-4F5E-A9BB-B432F0F34A06}">
          <x14:formula1>
            <xm:f>'Education List'!$A$2:$A$7</xm:f>
          </x14:formula1>
          <xm:sqref>A10</xm:sqref>
        </x14:dataValidation>
        <x14:dataValidation type="list" allowBlank="1" showInputMessage="1" showErrorMessage="1" prompt="Select education level" xr:uid="{ACD531BB-EBFC-42E6-B231-B7BB7CDCEEFC}">
          <x14:formula1>
            <xm:f>'Education List'!$A$2:$A$7</xm:f>
          </x14:formula1>
          <xm:sqref>A11:A15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9D5E8-1EEF-4F4C-AC6C-474724DF01B4}">
  <sheetPr codeName="Sheet12">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9.855468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IFERROR(_xlfn.IFS(Table412[[#This Row],[NEW Formulae]],"Yes",0,""),"")</f>
        <v/>
      </c>
      <c r="I18" s="77" t="b" cm="1">
        <f t="array" ref="I18">SUMPRODUCT((Table412[[#This Row],[Start Date]]&lt;Table412[**End Date])*(Table412[[#This Row],[**End Date]]&gt;Table412[Start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IFERROR(_xlfn.IFS(Table412[[#This Row],[NEW Formulae]],"Yes",0,""),"")</f>
        <v/>
      </c>
      <c r="I19" s="83" t="b" cm="1">
        <f t="array" ref="I19">SUMPRODUCT((Table412[[#This Row],[Start Date]]&lt;Table412[**End Date])*(Table412[[#This Row],[**End Date]]&gt;Table412[Start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IFERROR(_xlfn.IFS(Table412[[#This Row],[NEW Formulae]],"Yes",0,""),"")</f>
        <v/>
      </c>
      <c r="I20" s="77" t="b" cm="1">
        <f t="array" ref="I20">SUMPRODUCT((Table412[[#This Row],[Start Date]]&lt;Table412[**End Date])*(Table412[[#This Row],[**End Date]]&gt;Table412[Start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IFERROR(_xlfn.IFS(Table412[[#This Row],[NEW Formulae]],"Yes",0,""),"")</f>
        <v/>
      </c>
      <c r="I21" s="77" t="b" cm="1">
        <f t="array" ref="I21">SUMPRODUCT((Table412[[#This Row],[Start Date]]&lt;Table412[**End Date])*(Table412[[#This Row],[**End Date]]&gt;Table412[Start Date]))&gt;1</f>
        <v>0</v>
      </c>
      <c r="J21" s="69">
        <f t="shared" si="2"/>
        <v>0</v>
      </c>
      <c r="K21" s="63"/>
    </row>
    <row r="22" spans="1:11" ht="27" customHeight="1" x14ac:dyDescent="0.2">
      <c r="A22" s="55"/>
      <c r="B22" s="56"/>
      <c r="C22" s="72"/>
      <c r="D22" s="73"/>
      <c r="E22" s="74"/>
      <c r="F22" s="80"/>
      <c r="G22" s="75">
        <f t="shared" si="1"/>
        <v>0</v>
      </c>
      <c r="H22" s="76" t="str" cm="1">
        <f t="array" ref="H22">IFERROR(_xlfn.IFS(Table412[[#This Row],[NEW Formulae]],"Yes",0,""),"")</f>
        <v/>
      </c>
      <c r="I22" s="77" t="b" cm="1">
        <f t="array" ref="I22">SUMPRODUCT((Table412[[#This Row],[Start Date]]&lt;Table412[**End Date])*(Table412[[#This Row],[**End Date]]&gt;Table412[Start Date]))&gt;1</f>
        <v>0</v>
      </c>
      <c r="J22" s="69">
        <f t="shared" si="2"/>
        <v>0</v>
      </c>
      <c r="K22" s="63"/>
    </row>
    <row r="23" spans="1:11" ht="27" customHeight="1" x14ac:dyDescent="0.2">
      <c r="A23" s="55"/>
      <c r="B23" s="56"/>
      <c r="C23" s="72"/>
      <c r="D23" s="73"/>
      <c r="E23" s="74"/>
      <c r="F23" s="80"/>
      <c r="G23" s="75">
        <f t="shared" si="1"/>
        <v>0</v>
      </c>
      <c r="H23" s="76" t="str" cm="1">
        <f t="array" ref="H23">IFERROR(_xlfn.IFS(Table412[[#This Row],[NEW Formulae]],"Yes",0,""),"")</f>
        <v/>
      </c>
      <c r="I23" s="77" t="b" cm="1">
        <f t="array" ref="I23">SUMPRODUCT((Table412[[#This Row],[Start Date]]&lt;Table412[**End Date])*(Table412[[#This Row],[**End Date]]&gt;Table412[Start Date]))&gt;1</f>
        <v>0</v>
      </c>
      <c r="J23" s="69">
        <f t="shared" si="2"/>
        <v>0</v>
      </c>
      <c r="K23" s="63"/>
    </row>
    <row r="24" spans="1:11" ht="27" customHeight="1" x14ac:dyDescent="0.2">
      <c r="A24" s="55"/>
      <c r="B24" s="56"/>
      <c r="C24" s="78"/>
      <c r="D24" s="73"/>
      <c r="E24" s="74"/>
      <c r="F24" s="80"/>
      <c r="G24" s="75">
        <f t="shared" si="1"/>
        <v>0</v>
      </c>
      <c r="H24" s="76" t="str" cm="1">
        <f t="array" ref="H24">IFERROR(_xlfn.IFS(Table412[[#This Row],[NEW Formulae]],"Yes",0,""),"")</f>
        <v/>
      </c>
      <c r="I24" s="77" t="b" cm="1">
        <f t="array" ref="I24">SUMPRODUCT((Table412[[#This Row],[Start Date]]&lt;Table412[**End Date])*(Table412[[#This Row],[**End Date]]&gt;Table412[Start Date]))&gt;1</f>
        <v>0</v>
      </c>
      <c r="J24" s="69">
        <f t="shared" si="2"/>
        <v>0</v>
      </c>
      <c r="K24" s="63"/>
    </row>
    <row r="25" spans="1:11" ht="27" customHeight="1" x14ac:dyDescent="0.2">
      <c r="A25" s="55"/>
      <c r="B25" s="56"/>
      <c r="C25" s="78"/>
      <c r="D25" s="73"/>
      <c r="E25" s="74"/>
      <c r="F25" s="80"/>
      <c r="G25" s="75">
        <f t="shared" si="1"/>
        <v>0</v>
      </c>
      <c r="H25" s="76" t="str" cm="1">
        <f t="array" ref="H25">IFERROR(_xlfn.IFS(Table412[[#This Row],[NEW Formulae]],"Yes",0,""),"")</f>
        <v/>
      </c>
      <c r="I25" s="77" t="b" cm="1">
        <f t="array" ref="I25">SUMPRODUCT((Table412[[#This Row],[Start Date]]&lt;Table412[**End Date])*(Table412[[#This Row],[**End Date]]&gt;Table412[Start Date]))&gt;1</f>
        <v>0</v>
      </c>
      <c r="J25" s="69">
        <f t="shared" si="2"/>
        <v>0</v>
      </c>
      <c r="K25" s="63"/>
    </row>
    <row r="26" spans="1:11" ht="27" customHeight="1" x14ac:dyDescent="0.2">
      <c r="A26" s="55"/>
      <c r="B26" s="56"/>
      <c r="C26" s="78"/>
      <c r="D26" s="73"/>
      <c r="E26" s="74"/>
      <c r="F26" s="80"/>
      <c r="G26" s="75">
        <f t="shared" si="1"/>
        <v>0</v>
      </c>
      <c r="H26" s="76" t="str" cm="1">
        <f t="array" ref="H26">IFERROR(_xlfn.IFS(Table412[[#This Row],[NEW Formulae]],"Yes",0,""),"")</f>
        <v/>
      </c>
      <c r="I26" s="77" t="b" cm="1">
        <f t="array" ref="I26">SUMPRODUCT((Table412[[#This Row],[Start Date]]&lt;Table412[**End Date])*(Table412[[#This Row],[**End Date]]&gt;Table412[Start Date]))&gt;1</f>
        <v>0</v>
      </c>
      <c r="J26" s="69">
        <f t="shared" si="2"/>
        <v>0</v>
      </c>
      <c r="K26" s="63"/>
    </row>
    <row r="27" spans="1:11" ht="27" customHeight="1" x14ac:dyDescent="0.2">
      <c r="A27" s="55"/>
      <c r="B27" s="56"/>
      <c r="C27" s="78"/>
      <c r="D27" s="73"/>
      <c r="E27" s="74"/>
      <c r="F27" s="80"/>
      <c r="G27" s="75">
        <f t="shared" si="1"/>
        <v>0</v>
      </c>
      <c r="H27" s="76" t="str" cm="1">
        <f t="array" ref="H27">IFERROR(_xlfn.IFS(Table412[[#This Row],[NEW Formulae]],"Yes",0,""),"")</f>
        <v/>
      </c>
      <c r="I27" s="77" t="b" cm="1">
        <f t="array" ref="I27">SUMPRODUCT((Table412[[#This Row],[Start Date]]&lt;Table412[**End Date])*(Table412[[#This Row],[**End Date]]&gt;Table412[Start Date]))&gt;1</f>
        <v>0</v>
      </c>
      <c r="J27" s="69">
        <f t="shared" si="2"/>
        <v>0</v>
      </c>
      <c r="K27" s="63"/>
    </row>
    <row r="28" spans="1:11" ht="27" customHeight="1" x14ac:dyDescent="0.2">
      <c r="A28" s="55"/>
      <c r="B28" s="56"/>
      <c r="C28" s="78"/>
      <c r="D28" s="73"/>
      <c r="E28" s="74"/>
      <c r="F28" s="80"/>
      <c r="G28" s="75">
        <f t="shared" si="1"/>
        <v>0</v>
      </c>
      <c r="H28" s="76" t="str" cm="1">
        <f t="array" ref="H28">IFERROR(_xlfn.IFS(Table412[[#This Row],[NEW Formulae]],"Yes",0,""),"")</f>
        <v/>
      </c>
      <c r="I28" s="77" t="b" cm="1">
        <f t="array" ref="I28">SUMPRODUCT((Table412[[#This Row],[Start Date]]&lt;Table412[**End Date])*(Table412[[#This Row],[**End Date]]&gt;Table412[Start Date]))&gt;1</f>
        <v>0</v>
      </c>
      <c r="J28" s="69">
        <f t="shared" si="2"/>
        <v>0</v>
      </c>
      <c r="K28" s="63"/>
    </row>
    <row r="29" spans="1:11" ht="27" customHeight="1" x14ac:dyDescent="0.2">
      <c r="A29" s="55"/>
      <c r="B29" s="56"/>
      <c r="C29" s="78"/>
      <c r="D29" s="73"/>
      <c r="E29" s="74"/>
      <c r="F29" s="80"/>
      <c r="G29" s="75">
        <f t="shared" si="1"/>
        <v>0</v>
      </c>
      <c r="H29" s="76" t="str" cm="1">
        <f t="array" ref="H29">IFERROR(_xlfn.IFS(Table412[[#This Row],[NEW Formulae]],"Yes",0,""),"")</f>
        <v/>
      </c>
      <c r="I29" s="77" t="b" cm="1">
        <f t="array" ref="I29">SUMPRODUCT((Table412[[#This Row],[Start Date]]&lt;Table412[**End Date])*(Table412[[#This Row],[**End Date]]&gt;Table412[Start Date]))&gt;1</f>
        <v>0</v>
      </c>
      <c r="J29" s="69">
        <f t="shared" si="2"/>
        <v>0</v>
      </c>
      <c r="K29" s="63"/>
    </row>
    <row r="30" spans="1:11" ht="27" customHeight="1" x14ac:dyDescent="0.2">
      <c r="A30" s="55"/>
      <c r="B30" s="56"/>
      <c r="C30" s="78"/>
      <c r="D30" s="73"/>
      <c r="E30" s="74"/>
      <c r="F30" s="80"/>
      <c r="G30" s="75">
        <f t="shared" si="1"/>
        <v>0</v>
      </c>
      <c r="H30" s="76" t="str" cm="1">
        <f t="array" ref="H30">IFERROR(_xlfn.IFS(Table412[[#This Row],[NEW Formulae]],"Yes",0,""),"")</f>
        <v/>
      </c>
      <c r="I30" s="77" t="b" cm="1">
        <f t="array" ref="I30">SUMPRODUCT((Table412[[#This Row],[Start Date]]&lt;Table412[**End Date])*(Table412[[#This Row],[**End Date]]&gt;Table412[Start Date]))&gt;1</f>
        <v>0</v>
      </c>
      <c r="J30" s="69">
        <f t="shared" si="2"/>
        <v>0</v>
      </c>
      <c r="K30" s="63"/>
    </row>
    <row r="31" spans="1:11" ht="27" customHeight="1" x14ac:dyDescent="0.2">
      <c r="A31" s="55"/>
      <c r="B31" s="56"/>
      <c r="C31" s="78"/>
      <c r="D31" s="73"/>
      <c r="E31" s="74"/>
      <c r="F31" s="80"/>
      <c r="G31" s="75">
        <f t="shared" si="1"/>
        <v>0</v>
      </c>
      <c r="H31" s="76" t="str" cm="1">
        <f t="array" ref="H31">IFERROR(_xlfn.IFS(Table412[[#This Row],[NEW Formulae]],"Yes",0,""),"")</f>
        <v/>
      </c>
      <c r="I31" s="77" t="b" cm="1">
        <f t="array" ref="I31">SUMPRODUCT((Table412[[#This Row],[Start Date]]&lt;Table412[**End Date])*(Table412[[#This Row],[**End Date]]&gt;Table412[Start Date]))&gt;1</f>
        <v>0</v>
      </c>
      <c r="J31" s="69">
        <f t="shared" si="2"/>
        <v>0</v>
      </c>
      <c r="K31" s="63"/>
    </row>
    <row r="32" spans="1:11" ht="27" customHeight="1" x14ac:dyDescent="0.2">
      <c r="A32" s="55"/>
      <c r="B32" s="56"/>
      <c r="C32" s="78"/>
      <c r="D32" s="73"/>
      <c r="E32" s="74"/>
      <c r="F32" s="80"/>
      <c r="G32" s="75">
        <f t="shared" si="1"/>
        <v>0</v>
      </c>
      <c r="H32" s="76" t="str" cm="1">
        <f t="array" ref="H32">IFERROR(_xlfn.IFS(Table412[[#This Row],[NEW Formulae]],"Yes",0,""),"")</f>
        <v/>
      </c>
      <c r="I32" s="77" t="b" cm="1">
        <f t="array" ref="I32">SUMPRODUCT((Table412[[#This Row],[Start Date]]&lt;Table412[**End Date])*(Table412[[#This Row],[**End Date]]&gt;Table412[Start Date]))&gt;1</f>
        <v>0</v>
      </c>
      <c r="J32" s="69">
        <f t="shared" si="2"/>
        <v>0</v>
      </c>
      <c r="K32" s="63"/>
    </row>
    <row r="33" spans="1:11" ht="27" customHeight="1" x14ac:dyDescent="0.2">
      <c r="A33" s="55"/>
      <c r="B33" s="56"/>
      <c r="C33" s="78"/>
      <c r="D33" s="73"/>
      <c r="E33" s="74"/>
      <c r="F33" s="80"/>
      <c r="G33" s="75">
        <f t="shared" si="1"/>
        <v>0</v>
      </c>
      <c r="H33" s="76" t="str" cm="1">
        <f t="array" ref="H33">IFERROR(_xlfn.IFS(Table412[[#This Row],[NEW Formulae]],"Yes",0,""),"")</f>
        <v/>
      </c>
      <c r="I33" s="77" t="b" cm="1">
        <f t="array" ref="I33">SUMPRODUCT((Table412[[#This Row],[Start Date]]&lt;Table412[**End Date])*(Table412[[#This Row],[**End Date]]&gt;Table412[Start Date]))&gt;1</f>
        <v>0</v>
      </c>
      <c r="J33" s="69">
        <f t="shared" si="2"/>
        <v>0</v>
      </c>
      <c r="K33" s="63"/>
    </row>
    <row r="34" spans="1:11" ht="27" customHeight="1" x14ac:dyDescent="0.2">
      <c r="A34" s="55"/>
      <c r="B34" s="56"/>
      <c r="C34" s="78"/>
      <c r="D34" s="73"/>
      <c r="E34" s="74"/>
      <c r="F34" s="80"/>
      <c r="G34" s="75">
        <f t="shared" si="1"/>
        <v>0</v>
      </c>
      <c r="H34" s="76" t="str" cm="1">
        <f t="array" ref="H34">IFERROR(_xlfn.IFS(Table412[[#This Row],[NEW Formulae]],"Yes",0,""),"")</f>
        <v/>
      </c>
      <c r="I34" s="77" t="b" cm="1">
        <f t="array" ref="I34">SUMPRODUCT((Table412[[#This Row],[Start Date]]&lt;Table412[**End Date])*(Table412[[#This Row],[**End Date]]&gt;Table412[Start Date]))&gt;1</f>
        <v>0</v>
      </c>
      <c r="J34" s="69">
        <f t="shared" si="2"/>
        <v>0</v>
      </c>
      <c r="K34" s="63"/>
    </row>
    <row r="35" spans="1:11" ht="27" customHeight="1" x14ac:dyDescent="0.2">
      <c r="A35" s="55"/>
      <c r="B35" s="56"/>
      <c r="C35" s="78"/>
      <c r="D35" s="73"/>
      <c r="E35" s="74"/>
      <c r="F35" s="80"/>
      <c r="G35" s="75">
        <f t="shared" si="1"/>
        <v>0</v>
      </c>
      <c r="H35" s="76" t="str" cm="1">
        <f t="array" ref="H35">IFERROR(_xlfn.IFS(Table412[[#This Row],[NEW Formulae]],"Yes",0,""),"")</f>
        <v/>
      </c>
      <c r="I35" s="77" t="b" cm="1">
        <f t="array" ref="I35">SUMPRODUCT((Table412[[#This Row],[Start Date]]&lt;Table412[**End Date])*(Table412[[#This Row],[**End Date]]&gt;Table412[Start Date]))&gt;1</f>
        <v>0</v>
      </c>
      <c r="J35" s="69">
        <f t="shared" si="2"/>
        <v>0</v>
      </c>
      <c r="K35" s="63"/>
    </row>
    <row r="36" spans="1:11" ht="27" customHeight="1" x14ac:dyDescent="0.2">
      <c r="A36" s="57"/>
      <c r="B36" s="58"/>
      <c r="C36" s="78"/>
      <c r="D36" s="73"/>
      <c r="E36" s="74"/>
      <c r="F36" s="80"/>
      <c r="G36" s="75">
        <f t="shared" si="1"/>
        <v>0</v>
      </c>
      <c r="H36" s="76" t="str" cm="1">
        <f t="array" ref="H36">IFERROR(_xlfn.IFS(Table412[[#This Row],[NEW Formulae]],"Yes",0,""),"")</f>
        <v/>
      </c>
      <c r="I36" s="77" t="b" cm="1">
        <f t="array" ref="I36">SUMPRODUCT((Table412[[#This Row],[Start Date]]&lt;Table412[**End Date])*(Table412[[#This Row],[**End Date]]&gt;Table412[Start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IFERROR(_xlfn.IFS(Table412[[#This Row],[NEW Formulae]],"Yes",0,""),"")</f>
        <v/>
      </c>
      <c r="I37" s="77" t="b" cm="1">
        <f t="array" ref="I37">SUMPRODUCT((Table412[[#This Row],[Start Date]]&lt;Table412[**End Date])*(Table412[[#This Row],[**End Date]]&gt;Table412[Start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FmiAaqtEuGHCdJAOoG1J9TMB46quaP2wkJmce+gD6kOTdDiktcSDFC2OTijthBfHQaUQF2tl/APxUcGA5UrxEA==" saltValue="d+5daSkQ0bDTE1VzJPpvJ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51"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2D83B20B-2012-4D92-879B-9F93C61AACE4}">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6A80FF0E-F9B7-4D30-B2FF-0A56C032D221}">
      <formula1>COUNTIF($E$18:$E$37,E18)=1</formula1>
    </dataValidation>
    <dataValidation type="whole" allowBlank="1" showInputMessage="1" showErrorMessage="1" errorTitle="ERROR" error="Cannot exceed 40 hours" promptTitle="      Enter Hours" prompt="Cannot exceed 40 hours" sqref="D18:D37" xr:uid="{1C90FA19-AC21-46FD-896A-7DE121095F6D}">
      <formula1>0</formula1>
      <formula2>40</formula2>
    </dataValidation>
    <dataValidation type="custom" errorStyle="warning" allowBlank="1" showInputMessage="1" showErrorMessage="1" errorTitle="ERROR" error="Dates must not overlap" sqref="F19:F37" xr:uid="{137B5086-E97F-4FDD-A3E3-F02B9756CFA3}">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0E685215-B6A2-4DDC-8A10-0716F5744D9B}">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0CBC5A3A-B2F4-48BB-A3E3-6E537628FE3D}">
          <x14:formula1>
            <xm:f>_xlfn.ANCHORARRAY(MinQualsT!$J$2)</xm:f>
          </x14:formula1>
          <xm:sqref>B6:C6</xm:sqref>
        </x14:dataValidation>
        <x14:dataValidation type="list" allowBlank="1" showInputMessage="1" showErrorMessage="1" prompt="Select relevance" xr:uid="{2ECFD1D5-2982-4ABF-8CF3-D7D7A504A5B9}">
          <x14:formula1>
            <xm:f>'Exp Relevancy'!$A$2:$A$4</xm:f>
          </x14:formula1>
          <xm:sqref>C19:C37</xm:sqref>
        </x14:dataValidation>
        <x14:dataValidation type="list" showInputMessage="1" showErrorMessage="1" prompt="Select education level" xr:uid="{157F4E07-35A7-433D-99C0-76989F03BF1E}">
          <x14:formula1>
            <xm:f>'Education List'!$A$2:$A$7</xm:f>
          </x14:formula1>
          <xm:sqref>A10</xm:sqref>
        </x14:dataValidation>
        <x14:dataValidation type="list" allowBlank="1" showInputMessage="1" showErrorMessage="1" prompt="Select education level" xr:uid="{4885FB81-64A3-4A5D-AAEC-9C7EBA08E7AD}">
          <x14:formula1>
            <xm:f>'Education List'!$A$2:$A$7</xm:f>
          </x14:formula1>
          <xm:sqref>A11:A15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1F25A-D643-4E45-9F1B-C440E837157F}">
  <sheetPr codeName="Sheet13">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8.5703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IFERROR(_xlfn.IFS(Table413[[#This Row],[NEW Formulae]],"Yes",0,""),"")</f>
        <v/>
      </c>
      <c r="I18" s="77" t="b" cm="1">
        <f t="array" ref="I18">SUMPRODUCT((Table413[[#This Row],[Start Date]]&lt;Table413[**End Date])*(Table413[[#This Row],[**End Date]]&gt;Table413[Start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IFERROR(_xlfn.IFS(Table413[[#This Row],[NEW Formulae]],"Yes",0,""),"")</f>
        <v/>
      </c>
      <c r="I19" s="83" t="b" cm="1">
        <f t="array" ref="I19">SUMPRODUCT((Table413[[#This Row],[Start Date]]&lt;Table413[**End Date])*(Table413[[#This Row],[**End Date]]&gt;Table413[Start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IFERROR(_xlfn.IFS(Table413[[#This Row],[NEW Formulae]],"Yes",0,""),"")</f>
        <v/>
      </c>
      <c r="I20" s="77" t="b" cm="1">
        <f t="array" ref="I20">SUMPRODUCT((Table413[[#This Row],[Start Date]]&lt;Table413[**End Date])*(Table413[[#This Row],[**End Date]]&gt;Table413[Start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IFERROR(_xlfn.IFS(Table413[[#This Row],[NEW Formulae]],"Yes",0,""),"")</f>
        <v/>
      </c>
      <c r="I21" s="77" t="b" cm="1">
        <f t="array" ref="I21">SUMPRODUCT((Table413[[#This Row],[Start Date]]&lt;Table413[**End Date])*(Table413[[#This Row],[**End Date]]&gt;Table413[Start Date]))&gt;1</f>
        <v>0</v>
      </c>
      <c r="J21" s="69">
        <f t="shared" si="2"/>
        <v>0</v>
      </c>
      <c r="K21" s="63"/>
    </row>
    <row r="22" spans="1:11" ht="27" customHeight="1" x14ac:dyDescent="0.2">
      <c r="A22" s="55"/>
      <c r="B22" s="56"/>
      <c r="C22" s="72"/>
      <c r="D22" s="73"/>
      <c r="E22" s="74"/>
      <c r="F22" s="80"/>
      <c r="G22" s="75">
        <f t="shared" si="1"/>
        <v>0</v>
      </c>
      <c r="H22" s="76" t="str" cm="1">
        <f t="array" ref="H22">IFERROR(_xlfn.IFS(Table413[[#This Row],[NEW Formulae]],"Yes",0,""),"")</f>
        <v/>
      </c>
      <c r="I22" s="77" t="b" cm="1">
        <f t="array" ref="I22">SUMPRODUCT((Table413[[#This Row],[Start Date]]&lt;Table413[**End Date])*(Table413[[#This Row],[**End Date]]&gt;Table413[Start Date]))&gt;1</f>
        <v>0</v>
      </c>
      <c r="J22" s="69">
        <f t="shared" si="2"/>
        <v>0</v>
      </c>
      <c r="K22" s="63"/>
    </row>
    <row r="23" spans="1:11" ht="27" customHeight="1" x14ac:dyDescent="0.2">
      <c r="A23" s="55"/>
      <c r="B23" s="56"/>
      <c r="C23" s="72"/>
      <c r="D23" s="73"/>
      <c r="E23" s="74"/>
      <c r="F23" s="80"/>
      <c r="G23" s="75">
        <f t="shared" si="1"/>
        <v>0</v>
      </c>
      <c r="H23" s="76" t="str" cm="1">
        <f t="array" ref="H23">IFERROR(_xlfn.IFS(Table413[[#This Row],[NEW Formulae]],"Yes",0,""),"")</f>
        <v/>
      </c>
      <c r="I23" s="77" t="b" cm="1">
        <f t="array" ref="I23">SUMPRODUCT((Table413[[#This Row],[Start Date]]&lt;Table413[**End Date])*(Table413[[#This Row],[**End Date]]&gt;Table413[Start Date]))&gt;1</f>
        <v>0</v>
      </c>
      <c r="J23" s="69">
        <f t="shared" si="2"/>
        <v>0</v>
      </c>
      <c r="K23" s="63"/>
    </row>
    <row r="24" spans="1:11" ht="27" customHeight="1" x14ac:dyDescent="0.2">
      <c r="A24" s="55"/>
      <c r="B24" s="56"/>
      <c r="C24" s="78"/>
      <c r="D24" s="73"/>
      <c r="E24" s="74"/>
      <c r="F24" s="80"/>
      <c r="G24" s="75">
        <f t="shared" si="1"/>
        <v>0</v>
      </c>
      <c r="H24" s="76" t="str" cm="1">
        <f t="array" ref="H24">IFERROR(_xlfn.IFS(Table413[[#This Row],[NEW Formulae]],"Yes",0,""),"")</f>
        <v/>
      </c>
      <c r="I24" s="77" t="b" cm="1">
        <f t="array" ref="I24">SUMPRODUCT((Table413[[#This Row],[Start Date]]&lt;Table413[**End Date])*(Table413[[#This Row],[**End Date]]&gt;Table413[Start Date]))&gt;1</f>
        <v>0</v>
      </c>
      <c r="J24" s="69">
        <f t="shared" si="2"/>
        <v>0</v>
      </c>
      <c r="K24" s="63"/>
    </row>
    <row r="25" spans="1:11" ht="27" customHeight="1" x14ac:dyDescent="0.2">
      <c r="A25" s="55"/>
      <c r="B25" s="56"/>
      <c r="C25" s="78"/>
      <c r="D25" s="73"/>
      <c r="E25" s="74"/>
      <c r="F25" s="80"/>
      <c r="G25" s="75">
        <f t="shared" si="1"/>
        <v>0</v>
      </c>
      <c r="H25" s="76" t="str" cm="1">
        <f t="array" ref="H25">IFERROR(_xlfn.IFS(Table413[[#This Row],[NEW Formulae]],"Yes",0,""),"")</f>
        <v/>
      </c>
      <c r="I25" s="77" t="b" cm="1">
        <f t="array" ref="I25">SUMPRODUCT((Table413[[#This Row],[Start Date]]&lt;Table413[**End Date])*(Table413[[#This Row],[**End Date]]&gt;Table413[Start Date]))&gt;1</f>
        <v>0</v>
      </c>
      <c r="J25" s="69">
        <f t="shared" si="2"/>
        <v>0</v>
      </c>
      <c r="K25" s="63"/>
    </row>
    <row r="26" spans="1:11" ht="27" customHeight="1" x14ac:dyDescent="0.2">
      <c r="A26" s="55"/>
      <c r="B26" s="56"/>
      <c r="C26" s="78"/>
      <c r="D26" s="73"/>
      <c r="E26" s="74"/>
      <c r="F26" s="80"/>
      <c r="G26" s="75">
        <f t="shared" si="1"/>
        <v>0</v>
      </c>
      <c r="H26" s="76" t="str" cm="1">
        <f t="array" ref="H26">IFERROR(_xlfn.IFS(Table413[[#This Row],[NEW Formulae]],"Yes",0,""),"")</f>
        <v/>
      </c>
      <c r="I26" s="77" t="b" cm="1">
        <f t="array" ref="I26">SUMPRODUCT((Table413[[#This Row],[Start Date]]&lt;Table413[**End Date])*(Table413[[#This Row],[**End Date]]&gt;Table413[Start Date]))&gt;1</f>
        <v>0</v>
      </c>
      <c r="J26" s="69">
        <f t="shared" si="2"/>
        <v>0</v>
      </c>
      <c r="K26" s="63"/>
    </row>
    <row r="27" spans="1:11" ht="27" customHeight="1" x14ac:dyDescent="0.2">
      <c r="A27" s="55"/>
      <c r="B27" s="56"/>
      <c r="C27" s="78"/>
      <c r="D27" s="73"/>
      <c r="E27" s="74"/>
      <c r="F27" s="80"/>
      <c r="G27" s="75">
        <f t="shared" si="1"/>
        <v>0</v>
      </c>
      <c r="H27" s="76" t="str" cm="1">
        <f t="array" ref="H27">IFERROR(_xlfn.IFS(Table413[[#This Row],[NEW Formulae]],"Yes",0,""),"")</f>
        <v/>
      </c>
      <c r="I27" s="77" t="b" cm="1">
        <f t="array" ref="I27">SUMPRODUCT((Table413[[#This Row],[Start Date]]&lt;Table413[**End Date])*(Table413[[#This Row],[**End Date]]&gt;Table413[Start Date]))&gt;1</f>
        <v>0</v>
      </c>
      <c r="J27" s="69">
        <f t="shared" si="2"/>
        <v>0</v>
      </c>
      <c r="K27" s="63"/>
    </row>
    <row r="28" spans="1:11" ht="27" customHeight="1" x14ac:dyDescent="0.2">
      <c r="A28" s="55"/>
      <c r="B28" s="56"/>
      <c r="C28" s="78"/>
      <c r="D28" s="73"/>
      <c r="E28" s="74"/>
      <c r="F28" s="80"/>
      <c r="G28" s="75">
        <f t="shared" si="1"/>
        <v>0</v>
      </c>
      <c r="H28" s="76" t="str" cm="1">
        <f t="array" ref="H28">IFERROR(_xlfn.IFS(Table413[[#This Row],[NEW Formulae]],"Yes",0,""),"")</f>
        <v/>
      </c>
      <c r="I28" s="77" t="b" cm="1">
        <f t="array" ref="I28">SUMPRODUCT((Table413[[#This Row],[Start Date]]&lt;Table413[**End Date])*(Table413[[#This Row],[**End Date]]&gt;Table413[Start Date]))&gt;1</f>
        <v>0</v>
      </c>
      <c r="J28" s="69">
        <f t="shared" si="2"/>
        <v>0</v>
      </c>
      <c r="K28" s="63"/>
    </row>
    <row r="29" spans="1:11" ht="27" customHeight="1" x14ac:dyDescent="0.2">
      <c r="A29" s="55"/>
      <c r="B29" s="56"/>
      <c r="C29" s="78"/>
      <c r="D29" s="73"/>
      <c r="E29" s="74"/>
      <c r="F29" s="80"/>
      <c r="G29" s="75">
        <f t="shared" si="1"/>
        <v>0</v>
      </c>
      <c r="H29" s="76" t="str" cm="1">
        <f t="array" ref="H29">IFERROR(_xlfn.IFS(Table413[[#This Row],[NEW Formulae]],"Yes",0,""),"")</f>
        <v/>
      </c>
      <c r="I29" s="77" t="b" cm="1">
        <f t="array" ref="I29">SUMPRODUCT((Table413[[#This Row],[Start Date]]&lt;Table413[**End Date])*(Table413[[#This Row],[**End Date]]&gt;Table413[Start Date]))&gt;1</f>
        <v>0</v>
      </c>
      <c r="J29" s="69">
        <f t="shared" si="2"/>
        <v>0</v>
      </c>
      <c r="K29" s="63"/>
    </row>
    <row r="30" spans="1:11" ht="27" customHeight="1" x14ac:dyDescent="0.2">
      <c r="A30" s="55"/>
      <c r="B30" s="56"/>
      <c r="C30" s="78"/>
      <c r="D30" s="73"/>
      <c r="E30" s="74"/>
      <c r="F30" s="80"/>
      <c r="G30" s="75">
        <f t="shared" si="1"/>
        <v>0</v>
      </c>
      <c r="H30" s="76" t="str" cm="1">
        <f t="array" ref="H30">IFERROR(_xlfn.IFS(Table413[[#This Row],[NEW Formulae]],"Yes",0,""),"")</f>
        <v/>
      </c>
      <c r="I30" s="77" t="b" cm="1">
        <f t="array" ref="I30">SUMPRODUCT((Table413[[#This Row],[Start Date]]&lt;Table413[**End Date])*(Table413[[#This Row],[**End Date]]&gt;Table413[Start Date]))&gt;1</f>
        <v>0</v>
      </c>
      <c r="J30" s="69">
        <f t="shared" si="2"/>
        <v>0</v>
      </c>
      <c r="K30" s="63"/>
    </row>
    <row r="31" spans="1:11" ht="27" customHeight="1" x14ac:dyDescent="0.2">
      <c r="A31" s="55"/>
      <c r="B31" s="56"/>
      <c r="C31" s="78"/>
      <c r="D31" s="73"/>
      <c r="E31" s="74"/>
      <c r="F31" s="80"/>
      <c r="G31" s="75">
        <f t="shared" si="1"/>
        <v>0</v>
      </c>
      <c r="H31" s="76" t="str" cm="1">
        <f t="array" ref="H31">IFERROR(_xlfn.IFS(Table413[[#This Row],[NEW Formulae]],"Yes",0,""),"")</f>
        <v/>
      </c>
      <c r="I31" s="77" t="b" cm="1">
        <f t="array" ref="I31">SUMPRODUCT((Table413[[#This Row],[Start Date]]&lt;Table413[**End Date])*(Table413[[#This Row],[**End Date]]&gt;Table413[Start Date]))&gt;1</f>
        <v>0</v>
      </c>
      <c r="J31" s="69">
        <f t="shared" si="2"/>
        <v>0</v>
      </c>
      <c r="K31" s="63"/>
    </row>
    <row r="32" spans="1:11" ht="27" customHeight="1" x14ac:dyDescent="0.2">
      <c r="A32" s="55"/>
      <c r="B32" s="56"/>
      <c r="C32" s="78"/>
      <c r="D32" s="73"/>
      <c r="E32" s="74"/>
      <c r="F32" s="80"/>
      <c r="G32" s="75">
        <f t="shared" si="1"/>
        <v>0</v>
      </c>
      <c r="H32" s="76" t="str" cm="1">
        <f t="array" ref="H32">IFERROR(_xlfn.IFS(Table413[[#This Row],[NEW Formulae]],"Yes",0,""),"")</f>
        <v/>
      </c>
      <c r="I32" s="77" t="b" cm="1">
        <f t="array" ref="I32">SUMPRODUCT((Table413[[#This Row],[Start Date]]&lt;Table413[**End Date])*(Table413[[#This Row],[**End Date]]&gt;Table413[Start Date]))&gt;1</f>
        <v>0</v>
      </c>
      <c r="J32" s="69">
        <f t="shared" si="2"/>
        <v>0</v>
      </c>
      <c r="K32" s="63"/>
    </row>
    <row r="33" spans="1:11" ht="27" customHeight="1" x14ac:dyDescent="0.2">
      <c r="A33" s="55"/>
      <c r="B33" s="56"/>
      <c r="C33" s="78"/>
      <c r="D33" s="73"/>
      <c r="E33" s="74"/>
      <c r="F33" s="80"/>
      <c r="G33" s="75">
        <f t="shared" si="1"/>
        <v>0</v>
      </c>
      <c r="H33" s="76" t="str" cm="1">
        <f t="array" ref="H33">IFERROR(_xlfn.IFS(Table413[[#This Row],[NEW Formulae]],"Yes",0,""),"")</f>
        <v/>
      </c>
      <c r="I33" s="77" t="b" cm="1">
        <f t="array" ref="I33">SUMPRODUCT((Table413[[#This Row],[Start Date]]&lt;Table413[**End Date])*(Table413[[#This Row],[**End Date]]&gt;Table413[Start Date]))&gt;1</f>
        <v>0</v>
      </c>
      <c r="J33" s="69">
        <f t="shared" si="2"/>
        <v>0</v>
      </c>
      <c r="K33" s="63"/>
    </row>
    <row r="34" spans="1:11" ht="27" customHeight="1" x14ac:dyDescent="0.2">
      <c r="A34" s="55"/>
      <c r="B34" s="56"/>
      <c r="C34" s="78"/>
      <c r="D34" s="73"/>
      <c r="E34" s="74"/>
      <c r="F34" s="80"/>
      <c r="G34" s="75">
        <f t="shared" si="1"/>
        <v>0</v>
      </c>
      <c r="H34" s="76" t="str" cm="1">
        <f t="array" ref="H34">IFERROR(_xlfn.IFS(Table413[[#This Row],[NEW Formulae]],"Yes",0,""),"")</f>
        <v/>
      </c>
      <c r="I34" s="77" t="b" cm="1">
        <f t="array" ref="I34">SUMPRODUCT((Table413[[#This Row],[Start Date]]&lt;Table413[**End Date])*(Table413[[#This Row],[**End Date]]&gt;Table413[Start Date]))&gt;1</f>
        <v>0</v>
      </c>
      <c r="J34" s="69">
        <f t="shared" si="2"/>
        <v>0</v>
      </c>
      <c r="K34" s="63"/>
    </row>
    <row r="35" spans="1:11" ht="27" customHeight="1" x14ac:dyDescent="0.2">
      <c r="A35" s="55"/>
      <c r="B35" s="56"/>
      <c r="C35" s="78"/>
      <c r="D35" s="73"/>
      <c r="E35" s="74"/>
      <c r="F35" s="80"/>
      <c r="G35" s="75">
        <f t="shared" si="1"/>
        <v>0</v>
      </c>
      <c r="H35" s="76" t="str" cm="1">
        <f t="array" ref="H35">IFERROR(_xlfn.IFS(Table413[[#This Row],[NEW Formulae]],"Yes",0,""),"")</f>
        <v/>
      </c>
      <c r="I35" s="77" t="b" cm="1">
        <f t="array" ref="I35">SUMPRODUCT((Table413[[#This Row],[Start Date]]&lt;Table413[**End Date])*(Table413[[#This Row],[**End Date]]&gt;Table413[Start Date]))&gt;1</f>
        <v>0</v>
      </c>
      <c r="J35" s="69">
        <f t="shared" si="2"/>
        <v>0</v>
      </c>
      <c r="K35" s="63"/>
    </row>
    <row r="36" spans="1:11" ht="27" customHeight="1" x14ac:dyDescent="0.2">
      <c r="A36" s="57"/>
      <c r="B36" s="58"/>
      <c r="C36" s="78"/>
      <c r="D36" s="73"/>
      <c r="E36" s="74"/>
      <c r="F36" s="80"/>
      <c r="G36" s="75">
        <f t="shared" si="1"/>
        <v>0</v>
      </c>
      <c r="H36" s="76" t="str" cm="1">
        <f t="array" ref="H36">IFERROR(_xlfn.IFS(Table413[[#This Row],[NEW Formulae]],"Yes",0,""),"")</f>
        <v/>
      </c>
      <c r="I36" s="77" t="b" cm="1">
        <f t="array" ref="I36">SUMPRODUCT((Table413[[#This Row],[Start Date]]&lt;Table413[**End Date])*(Table413[[#This Row],[**End Date]]&gt;Table413[Start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IFERROR(_xlfn.IFS(Table413[[#This Row],[NEW Formulae]],"Yes",0,""),"")</f>
        <v/>
      </c>
      <c r="I37" s="77" t="b" cm="1">
        <f t="array" ref="I37">SUMPRODUCT((Table413[[#This Row],[Start Date]]&lt;Table413[**End Date])*(Table413[[#This Row],[**End Date]]&gt;Table413[Start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5P7/gfhgc7Mz0e6OEAhOtXsra6ULXxJqqYXyMoOel2un19ygTvEaHla/H4qWT5EH/CXHT+5DZs7RpPGZBDiOrQ==" saltValue="tI7Ti5DXAaJV1e/b6qH5Ig=="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50"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80123323-6710-4AC8-8629-7577FE1543A8}">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A5202562-5A27-49DC-8501-0C7873F5EF1F}">
      <formula1>COUNTIF($E$18:$E$37,E18)=1</formula1>
    </dataValidation>
    <dataValidation type="whole" allowBlank="1" showInputMessage="1" showErrorMessage="1" errorTitle="ERROR" error="Cannot exceed 40 hours" promptTitle="      Enter Hours" prompt="Cannot exceed 40 hours" sqref="D18:D37" xr:uid="{34373E3E-568E-47FB-AA82-005D9D6B8686}">
      <formula1>0</formula1>
      <formula2>40</formula2>
    </dataValidation>
    <dataValidation type="custom" errorStyle="warning" allowBlank="1" showInputMessage="1" showErrorMessage="1" errorTitle="ERROR" error="Dates must not overlap" sqref="F19:F37" xr:uid="{BE6B8773-BFD8-4072-A636-8A4D6832003E}">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BF877786-DBBF-4D14-BFA3-1CEE89A37055}">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2CDCD1FF-D871-4D25-A53B-C348843D9001}">
          <x14:formula1>
            <xm:f>_xlfn.ANCHORARRAY(MinQualsT!$J$2)</xm:f>
          </x14:formula1>
          <xm:sqref>B6:C6</xm:sqref>
        </x14:dataValidation>
        <x14:dataValidation type="list" allowBlank="1" showInputMessage="1" showErrorMessage="1" prompt="Select relevance" xr:uid="{B9677089-53E3-4C55-8EBD-4643526AF52D}">
          <x14:formula1>
            <xm:f>'Exp Relevancy'!$A$2:$A$4</xm:f>
          </x14:formula1>
          <xm:sqref>C19:C37</xm:sqref>
        </x14:dataValidation>
        <x14:dataValidation type="list" showInputMessage="1" showErrorMessage="1" prompt="Select education level" xr:uid="{BBCF23E0-8C05-40A1-929A-D14653420DE6}">
          <x14:formula1>
            <xm:f>'Education List'!$A$2:$A$7</xm:f>
          </x14:formula1>
          <xm:sqref>A10</xm:sqref>
        </x14:dataValidation>
        <x14:dataValidation type="list" allowBlank="1" showInputMessage="1" showErrorMessage="1" prompt="Select education level" xr:uid="{F08B0C9E-58B6-4F63-944E-23BDADF606F1}">
          <x14:formula1>
            <xm:f>'Education List'!$A$2:$A$7</xm:f>
          </x14:formula1>
          <xm:sqref>A11:A15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298C6-E506-4142-A621-C263140D19A9}">
  <sheetPr codeName="Sheet14">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9"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IFERROR(_xlfn.IFS(Table414[[#This Row],[NEW Formulae]],"Yes",0,""),"")</f>
        <v/>
      </c>
      <c r="I18" s="77" t="b" cm="1">
        <f t="array" ref="I18">SUMPRODUCT((Table414[[#This Row],[Start Date]]&lt;Table414[**End Date])*(Table414[[#This Row],[**End Date]]&gt;Table414[Start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IFERROR(_xlfn.IFS(Table414[[#This Row],[NEW Formulae]],"Yes",0,""),"")</f>
        <v/>
      </c>
      <c r="I19" s="83" t="b" cm="1">
        <f t="array" ref="I19">SUMPRODUCT((Table414[[#This Row],[Start Date]]&lt;Table414[**End Date])*(Table414[[#This Row],[**End Date]]&gt;Table414[Start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IFERROR(_xlfn.IFS(Table414[[#This Row],[NEW Formulae]],"Yes",0,""),"")</f>
        <v/>
      </c>
      <c r="I20" s="77" t="b" cm="1">
        <f t="array" ref="I20">SUMPRODUCT((Table414[[#This Row],[Start Date]]&lt;Table414[**End Date])*(Table414[[#This Row],[**End Date]]&gt;Table414[Start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IFERROR(_xlfn.IFS(Table414[[#This Row],[NEW Formulae]],"Yes",0,""),"")</f>
        <v/>
      </c>
      <c r="I21" s="77" t="b" cm="1">
        <f t="array" ref="I21">SUMPRODUCT((Table414[[#This Row],[Start Date]]&lt;Table414[**End Date])*(Table414[[#This Row],[**End Date]]&gt;Table414[Start Date]))&gt;1</f>
        <v>0</v>
      </c>
      <c r="J21" s="69">
        <f t="shared" si="2"/>
        <v>0</v>
      </c>
      <c r="K21" s="63"/>
    </row>
    <row r="22" spans="1:11" ht="27" customHeight="1" x14ac:dyDescent="0.2">
      <c r="A22" s="55"/>
      <c r="B22" s="56"/>
      <c r="C22" s="72"/>
      <c r="D22" s="73"/>
      <c r="E22" s="74"/>
      <c r="F22" s="80"/>
      <c r="G22" s="75">
        <f t="shared" si="1"/>
        <v>0</v>
      </c>
      <c r="H22" s="76" t="str" cm="1">
        <f t="array" ref="H22">IFERROR(_xlfn.IFS(Table414[[#This Row],[NEW Formulae]],"Yes",0,""),"")</f>
        <v/>
      </c>
      <c r="I22" s="77" t="b" cm="1">
        <f t="array" ref="I22">SUMPRODUCT((Table414[[#This Row],[Start Date]]&lt;Table414[**End Date])*(Table414[[#This Row],[**End Date]]&gt;Table414[Start Date]))&gt;1</f>
        <v>0</v>
      </c>
      <c r="J22" s="69">
        <f t="shared" si="2"/>
        <v>0</v>
      </c>
      <c r="K22" s="63"/>
    </row>
    <row r="23" spans="1:11" ht="27" customHeight="1" x14ac:dyDescent="0.2">
      <c r="A23" s="55"/>
      <c r="B23" s="56"/>
      <c r="C23" s="72"/>
      <c r="D23" s="73"/>
      <c r="E23" s="74"/>
      <c r="F23" s="80"/>
      <c r="G23" s="75">
        <f t="shared" si="1"/>
        <v>0</v>
      </c>
      <c r="H23" s="76" t="str" cm="1">
        <f t="array" ref="H23">IFERROR(_xlfn.IFS(Table414[[#This Row],[NEW Formulae]],"Yes",0,""),"")</f>
        <v/>
      </c>
      <c r="I23" s="77" t="b" cm="1">
        <f t="array" ref="I23">SUMPRODUCT((Table414[[#This Row],[Start Date]]&lt;Table414[**End Date])*(Table414[[#This Row],[**End Date]]&gt;Table414[Start Date]))&gt;1</f>
        <v>0</v>
      </c>
      <c r="J23" s="69">
        <f t="shared" si="2"/>
        <v>0</v>
      </c>
      <c r="K23" s="63"/>
    </row>
    <row r="24" spans="1:11" ht="27" customHeight="1" x14ac:dyDescent="0.2">
      <c r="A24" s="55"/>
      <c r="B24" s="56"/>
      <c r="C24" s="78"/>
      <c r="D24" s="73"/>
      <c r="E24" s="74"/>
      <c r="F24" s="80"/>
      <c r="G24" s="75">
        <f t="shared" si="1"/>
        <v>0</v>
      </c>
      <c r="H24" s="76" t="str" cm="1">
        <f t="array" ref="H24">IFERROR(_xlfn.IFS(Table414[[#This Row],[NEW Formulae]],"Yes",0,""),"")</f>
        <v/>
      </c>
      <c r="I24" s="77" t="b" cm="1">
        <f t="array" ref="I24">SUMPRODUCT((Table414[[#This Row],[Start Date]]&lt;Table414[**End Date])*(Table414[[#This Row],[**End Date]]&gt;Table414[Start Date]))&gt;1</f>
        <v>0</v>
      </c>
      <c r="J24" s="69">
        <f t="shared" si="2"/>
        <v>0</v>
      </c>
      <c r="K24" s="63"/>
    </row>
    <row r="25" spans="1:11" ht="27" customHeight="1" x14ac:dyDescent="0.2">
      <c r="A25" s="55"/>
      <c r="B25" s="56"/>
      <c r="C25" s="78"/>
      <c r="D25" s="73"/>
      <c r="E25" s="74"/>
      <c r="F25" s="80"/>
      <c r="G25" s="75">
        <f t="shared" si="1"/>
        <v>0</v>
      </c>
      <c r="H25" s="76" t="str" cm="1">
        <f t="array" ref="H25">IFERROR(_xlfn.IFS(Table414[[#This Row],[NEW Formulae]],"Yes",0,""),"")</f>
        <v/>
      </c>
      <c r="I25" s="77" t="b" cm="1">
        <f t="array" ref="I25">SUMPRODUCT((Table414[[#This Row],[Start Date]]&lt;Table414[**End Date])*(Table414[[#This Row],[**End Date]]&gt;Table414[Start Date]))&gt;1</f>
        <v>0</v>
      </c>
      <c r="J25" s="69">
        <f t="shared" si="2"/>
        <v>0</v>
      </c>
      <c r="K25" s="63"/>
    </row>
    <row r="26" spans="1:11" ht="27" customHeight="1" x14ac:dyDescent="0.2">
      <c r="A26" s="55"/>
      <c r="B26" s="56"/>
      <c r="C26" s="78"/>
      <c r="D26" s="73"/>
      <c r="E26" s="74"/>
      <c r="F26" s="80"/>
      <c r="G26" s="75">
        <f t="shared" si="1"/>
        <v>0</v>
      </c>
      <c r="H26" s="76" t="str" cm="1">
        <f t="array" ref="H26">IFERROR(_xlfn.IFS(Table414[[#This Row],[NEW Formulae]],"Yes",0,""),"")</f>
        <v/>
      </c>
      <c r="I26" s="77" t="b" cm="1">
        <f t="array" ref="I26">SUMPRODUCT((Table414[[#This Row],[Start Date]]&lt;Table414[**End Date])*(Table414[[#This Row],[**End Date]]&gt;Table414[Start Date]))&gt;1</f>
        <v>0</v>
      </c>
      <c r="J26" s="69">
        <f t="shared" si="2"/>
        <v>0</v>
      </c>
      <c r="K26" s="63"/>
    </row>
    <row r="27" spans="1:11" ht="27" customHeight="1" x14ac:dyDescent="0.2">
      <c r="A27" s="55"/>
      <c r="B27" s="56"/>
      <c r="C27" s="78"/>
      <c r="D27" s="73"/>
      <c r="E27" s="74"/>
      <c r="F27" s="80"/>
      <c r="G27" s="75">
        <f t="shared" si="1"/>
        <v>0</v>
      </c>
      <c r="H27" s="76" t="str" cm="1">
        <f t="array" ref="H27">IFERROR(_xlfn.IFS(Table414[[#This Row],[NEW Formulae]],"Yes",0,""),"")</f>
        <v/>
      </c>
      <c r="I27" s="77" t="b" cm="1">
        <f t="array" ref="I27">SUMPRODUCT((Table414[[#This Row],[Start Date]]&lt;Table414[**End Date])*(Table414[[#This Row],[**End Date]]&gt;Table414[Start Date]))&gt;1</f>
        <v>0</v>
      </c>
      <c r="J27" s="69">
        <f t="shared" si="2"/>
        <v>0</v>
      </c>
      <c r="K27" s="63"/>
    </row>
    <row r="28" spans="1:11" ht="27" customHeight="1" x14ac:dyDescent="0.2">
      <c r="A28" s="55"/>
      <c r="B28" s="56"/>
      <c r="C28" s="78"/>
      <c r="D28" s="73"/>
      <c r="E28" s="74"/>
      <c r="F28" s="80"/>
      <c r="G28" s="75">
        <f t="shared" si="1"/>
        <v>0</v>
      </c>
      <c r="H28" s="76" t="str" cm="1">
        <f t="array" ref="H28">IFERROR(_xlfn.IFS(Table414[[#This Row],[NEW Formulae]],"Yes",0,""),"")</f>
        <v/>
      </c>
      <c r="I28" s="77" t="b" cm="1">
        <f t="array" ref="I28">SUMPRODUCT((Table414[[#This Row],[Start Date]]&lt;Table414[**End Date])*(Table414[[#This Row],[**End Date]]&gt;Table414[Start Date]))&gt;1</f>
        <v>0</v>
      </c>
      <c r="J28" s="69">
        <f t="shared" si="2"/>
        <v>0</v>
      </c>
      <c r="K28" s="63"/>
    </row>
    <row r="29" spans="1:11" ht="27" customHeight="1" x14ac:dyDescent="0.2">
      <c r="A29" s="55"/>
      <c r="B29" s="56"/>
      <c r="C29" s="78"/>
      <c r="D29" s="73"/>
      <c r="E29" s="74"/>
      <c r="F29" s="80"/>
      <c r="G29" s="75">
        <f t="shared" si="1"/>
        <v>0</v>
      </c>
      <c r="H29" s="76" t="str" cm="1">
        <f t="array" ref="H29">IFERROR(_xlfn.IFS(Table414[[#This Row],[NEW Formulae]],"Yes",0,""),"")</f>
        <v/>
      </c>
      <c r="I29" s="77" t="b" cm="1">
        <f t="array" ref="I29">SUMPRODUCT((Table414[[#This Row],[Start Date]]&lt;Table414[**End Date])*(Table414[[#This Row],[**End Date]]&gt;Table414[Start Date]))&gt;1</f>
        <v>0</v>
      </c>
      <c r="J29" s="69">
        <f t="shared" si="2"/>
        <v>0</v>
      </c>
      <c r="K29" s="63"/>
    </row>
    <row r="30" spans="1:11" ht="27" customHeight="1" x14ac:dyDescent="0.2">
      <c r="A30" s="55"/>
      <c r="B30" s="56"/>
      <c r="C30" s="78"/>
      <c r="D30" s="73"/>
      <c r="E30" s="74"/>
      <c r="F30" s="80"/>
      <c r="G30" s="75">
        <f t="shared" si="1"/>
        <v>0</v>
      </c>
      <c r="H30" s="76" t="str" cm="1">
        <f t="array" ref="H30">IFERROR(_xlfn.IFS(Table414[[#This Row],[NEW Formulae]],"Yes",0,""),"")</f>
        <v/>
      </c>
      <c r="I30" s="77" t="b" cm="1">
        <f t="array" ref="I30">SUMPRODUCT((Table414[[#This Row],[Start Date]]&lt;Table414[**End Date])*(Table414[[#This Row],[**End Date]]&gt;Table414[Start Date]))&gt;1</f>
        <v>0</v>
      </c>
      <c r="J30" s="69">
        <f t="shared" si="2"/>
        <v>0</v>
      </c>
      <c r="K30" s="63"/>
    </row>
    <row r="31" spans="1:11" ht="27" customHeight="1" x14ac:dyDescent="0.2">
      <c r="A31" s="55"/>
      <c r="B31" s="56"/>
      <c r="C31" s="78"/>
      <c r="D31" s="73"/>
      <c r="E31" s="74"/>
      <c r="F31" s="80"/>
      <c r="G31" s="75">
        <f t="shared" si="1"/>
        <v>0</v>
      </c>
      <c r="H31" s="76" t="str" cm="1">
        <f t="array" ref="H31">IFERROR(_xlfn.IFS(Table414[[#This Row],[NEW Formulae]],"Yes",0,""),"")</f>
        <v/>
      </c>
      <c r="I31" s="77" t="b" cm="1">
        <f t="array" ref="I31">SUMPRODUCT((Table414[[#This Row],[Start Date]]&lt;Table414[**End Date])*(Table414[[#This Row],[**End Date]]&gt;Table414[Start Date]))&gt;1</f>
        <v>0</v>
      </c>
      <c r="J31" s="69">
        <f t="shared" si="2"/>
        <v>0</v>
      </c>
      <c r="K31" s="63"/>
    </row>
    <row r="32" spans="1:11" ht="27" customHeight="1" x14ac:dyDescent="0.2">
      <c r="A32" s="55"/>
      <c r="B32" s="56"/>
      <c r="C32" s="78"/>
      <c r="D32" s="73"/>
      <c r="E32" s="74"/>
      <c r="F32" s="80"/>
      <c r="G32" s="75">
        <f t="shared" si="1"/>
        <v>0</v>
      </c>
      <c r="H32" s="76" t="str" cm="1">
        <f t="array" ref="H32">IFERROR(_xlfn.IFS(Table414[[#This Row],[NEW Formulae]],"Yes",0,""),"")</f>
        <v/>
      </c>
      <c r="I32" s="77" t="b" cm="1">
        <f t="array" ref="I32">SUMPRODUCT((Table414[[#This Row],[Start Date]]&lt;Table414[**End Date])*(Table414[[#This Row],[**End Date]]&gt;Table414[Start Date]))&gt;1</f>
        <v>0</v>
      </c>
      <c r="J32" s="69">
        <f t="shared" si="2"/>
        <v>0</v>
      </c>
      <c r="K32" s="63"/>
    </row>
    <row r="33" spans="1:11" ht="27" customHeight="1" x14ac:dyDescent="0.2">
      <c r="A33" s="55"/>
      <c r="B33" s="56"/>
      <c r="C33" s="78"/>
      <c r="D33" s="73"/>
      <c r="E33" s="74"/>
      <c r="F33" s="80"/>
      <c r="G33" s="75">
        <f t="shared" si="1"/>
        <v>0</v>
      </c>
      <c r="H33" s="76" t="str" cm="1">
        <f t="array" ref="H33">IFERROR(_xlfn.IFS(Table414[[#This Row],[NEW Formulae]],"Yes",0,""),"")</f>
        <v/>
      </c>
      <c r="I33" s="77" t="b" cm="1">
        <f t="array" ref="I33">SUMPRODUCT((Table414[[#This Row],[Start Date]]&lt;Table414[**End Date])*(Table414[[#This Row],[**End Date]]&gt;Table414[Start Date]))&gt;1</f>
        <v>0</v>
      </c>
      <c r="J33" s="69">
        <f t="shared" si="2"/>
        <v>0</v>
      </c>
      <c r="K33" s="63"/>
    </row>
    <row r="34" spans="1:11" ht="27" customHeight="1" x14ac:dyDescent="0.2">
      <c r="A34" s="55"/>
      <c r="B34" s="56"/>
      <c r="C34" s="78"/>
      <c r="D34" s="73"/>
      <c r="E34" s="74"/>
      <c r="F34" s="80"/>
      <c r="G34" s="75">
        <f t="shared" si="1"/>
        <v>0</v>
      </c>
      <c r="H34" s="76" t="str" cm="1">
        <f t="array" ref="H34">IFERROR(_xlfn.IFS(Table414[[#This Row],[NEW Formulae]],"Yes",0,""),"")</f>
        <v/>
      </c>
      <c r="I34" s="77" t="b" cm="1">
        <f t="array" ref="I34">SUMPRODUCT((Table414[[#This Row],[Start Date]]&lt;Table414[**End Date])*(Table414[[#This Row],[**End Date]]&gt;Table414[Start Date]))&gt;1</f>
        <v>0</v>
      </c>
      <c r="J34" s="69">
        <f t="shared" si="2"/>
        <v>0</v>
      </c>
      <c r="K34" s="63"/>
    </row>
    <row r="35" spans="1:11" ht="27" customHeight="1" x14ac:dyDescent="0.2">
      <c r="A35" s="55"/>
      <c r="B35" s="56"/>
      <c r="C35" s="78"/>
      <c r="D35" s="73"/>
      <c r="E35" s="74"/>
      <c r="F35" s="80"/>
      <c r="G35" s="75">
        <f t="shared" si="1"/>
        <v>0</v>
      </c>
      <c r="H35" s="76" t="str" cm="1">
        <f t="array" ref="H35">IFERROR(_xlfn.IFS(Table414[[#This Row],[NEW Formulae]],"Yes",0,""),"")</f>
        <v/>
      </c>
      <c r="I35" s="77" t="b" cm="1">
        <f t="array" ref="I35">SUMPRODUCT((Table414[[#This Row],[Start Date]]&lt;Table414[**End Date])*(Table414[[#This Row],[**End Date]]&gt;Table414[Start Date]))&gt;1</f>
        <v>0</v>
      </c>
      <c r="J35" s="69">
        <f t="shared" si="2"/>
        <v>0</v>
      </c>
      <c r="K35" s="63"/>
    </row>
    <row r="36" spans="1:11" ht="27" customHeight="1" x14ac:dyDescent="0.2">
      <c r="A36" s="57"/>
      <c r="B36" s="58"/>
      <c r="C36" s="78"/>
      <c r="D36" s="73"/>
      <c r="E36" s="74"/>
      <c r="F36" s="80"/>
      <c r="G36" s="75">
        <f t="shared" si="1"/>
        <v>0</v>
      </c>
      <c r="H36" s="76" t="str" cm="1">
        <f t="array" ref="H36">IFERROR(_xlfn.IFS(Table414[[#This Row],[NEW Formulae]],"Yes",0,""),"")</f>
        <v/>
      </c>
      <c r="I36" s="77" t="b" cm="1">
        <f t="array" ref="I36">SUMPRODUCT((Table414[[#This Row],[Start Date]]&lt;Table414[**End Date])*(Table414[[#This Row],[**End Date]]&gt;Table414[Start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IFERROR(_xlfn.IFS(Table414[[#This Row],[NEW Formulae]],"Yes",0,""),"")</f>
        <v/>
      </c>
      <c r="I37" s="77" t="b" cm="1">
        <f t="array" ref="I37">SUMPRODUCT((Table414[[#This Row],[Start Date]]&lt;Table414[**End Date])*(Table414[[#This Row],[**End Date]]&gt;Table414[Start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FRQjMyMxhak+lAEFNkUHYAucXiPgZjI/GsRRCbN5bBxnGxAv9lH//bkIdSs4zijTTR0gF/a9mO1gPmG0cirV0A==" saltValue="uP+zx5jmmI8O1PWmqYY/t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9"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AA445C2C-5DC1-4AE6-BF5A-7422D55EB209}">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6CDBB7ED-1517-47D8-95FF-6F4E87627B80}">
      <formula1>COUNTIF($E$18:$E$37,E18)=1</formula1>
    </dataValidation>
    <dataValidation type="whole" allowBlank="1" showInputMessage="1" showErrorMessage="1" errorTitle="ERROR" error="Cannot exceed 40 hours" promptTitle="      Enter Hours" prompt="Cannot exceed 40 hours" sqref="D18:D37" xr:uid="{378AA424-F763-46E0-BD15-9E5876558C4E}">
      <formula1>0</formula1>
      <formula2>40</formula2>
    </dataValidation>
    <dataValidation type="custom" errorStyle="warning" allowBlank="1" showInputMessage="1" showErrorMessage="1" errorTitle="ERROR" error="Dates must not overlap" sqref="F19:F37" xr:uid="{B3C459BC-391D-4935-A5E5-09ED1CB996BE}">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354D7E70-78ED-47CE-A73C-72DDAF9A0905}">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32E5C8D7-BC19-4C05-A712-FBB82F03C4EA}">
          <x14:formula1>
            <xm:f>_xlfn.ANCHORARRAY(MinQualsT!$J$2)</xm:f>
          </x14:formula1>
          <xm:sqref>B6:C6</xm:sqref>
        </x14:dataValidation>
        <x14:dataValidation type="list" allowBlank="1" showInputMessage="1" showErrorMessage="1" prompt="Select relevance" xr:uid="{01C20368-3572-460E-9A33-32AD95A61468}">
          <x14:formula1>
            <xm:f>'Exp Relevancy'!$A$2:$A$4</xm:f>
          </x14:formula1>
          <xm:sqref>C19:C37</xm:sqref>
        </x14:dataValidation>
        <x14:dataValidation type="list" showInputMessage="1" showErrorMessage="1" prompt="Select education level" xr:uid="{11006A87-AEA1-43EB-863A-FFD7BF45C9E2}">
          <x14:formula1>
            <xm:f>'Education List'!$A$2:$A$7</xm:f>
          </x14:formula1>
          <xm:sqref>A10</xm:sqref>
        </x14:dataValidation>
        <x14:dataValidation type="list" allowBlank="1" showInputMessage="1" showErrorMessage="1" prompt="Select education level" xr:uid="{0A16F181-5587-4D3B-BC30-A11559212C0A}">
          <x14:formula1>
            <xm:f>'Education List'!$A$2:$A$7</xm:f>
          </x14:formula1>
          <xm:sqref>A11:A15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DF25A-FB97-4BF2-A586-7ABF7387A112}">
  <sheetPr codeName="Sheet15">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8.5703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IFERROR(_xlfn.IFS(Table415[[#This Row],[NEW Formulae]],"Yes",0,""),"")</f>
        <v/>
      </c>
      <c r="I18" s="77" t="b" cm="1">
        <f t="array" ref="I18">SUMPRODUCT((Table415[[#This Row],[Start Date]]&lt;Table415[**End Date])*(Table415[[#This Row],[**End Date]]&gt;Table415[Start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IFERROR(_xlfn.IFS(Table415[[#This Row],[NEW Formulae]],"Yes",0,""),"")</f>
        <v/>
      </c>
      <c r="I19" s="83" t="b" cm="1">
        <f t="array" ref="I19">SUMPRODUCT((Table415[[#This Row],[Start Date]]&lt;Table415[**End Date])*(Table415[[#This Row],[**End Date]]&gt;Table415[Start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IFERROR(_xlfn.IFS(Table415[[#This Row],[NEW Formulae]],"Yes",0,""),"")</f>
        <v/>
      </c>
      <c r="I20" s="77" t="b" cm="1">
        <f t="array" ref="I20">SUMPRODUCT((Table415[[#This Row],[Start Date]]&lt;Table415[**End Date])*(Table415[[#This Row],[**End Date]]&gt;Table415[Start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IFERROR(_xlfn.IFS(Table415[[#This Row],[NEW Formulae]],"Yes",0,""),"")</f>
        <v/>
      </c>
      <c r="I21" s="77" t="b" cm="1">
        <f t="array" ref="I21">SUMPRODUCT((Table415[[#This Row],[Start Date]]&lt;Table415[**End Date])*(Table415[[#This Row],[**End Date]]&gt;Table415[Start Date]))&gt;1</f>
        <v>0</v>
      </c>
      <c r="J21" s="69">
        <f t="shared" si="2"/>
        <v>0</v>
      </c>
      <c r="K21" s="63"/>
    </row>
    <row r="22" spans="1:11" ht="27" customHeight="1" x14ac:dyDescent="0.2">
      <c r="A22" s="55"/>
      <c r="B22" s="56"/>
      <c r="C22" s="72"/>
      <c r="D22" s="73"/>
      <c r="E22" s="74"/>
      <c r="F22" s="80"/>
      <c r="G22" s="75">
        <f t="shared" si="1"/>
        <v>0</v>
      </c>
      <c r="H22" s="76" t="str" cm="1">
        <f t="array" ref="H22">IFERROR(_xlfn.IFS(Table415[[#This Row],[NEW Formulae]],"Yes",0,""),"")</f>
        <v/>
      </c>
      <c r="I22" s="77" t="b" cm="1">
        <f t="array" ref="I22">SUMPRODUCT((Table415[[#This Row],[Start Date]]&lt;Table415[**End Date])*(Table415[[#This Row],[**End Date]]&gt;Table415[Start Date]))&gt;1</f>
        <v>0</v>
      </c>
      <c r="J22" s="69">
        <f t="shared" si="2"/>
        <v>0</v>
      </c>
      <c r="K22" s="63"/>
    </row>
    <row r="23" spans="1:11" ht="27" customHeight="1" x14ac:dyDescent="0.2">
      <c r="A23" s="55"/>
      <c r="B23" s="56"/>
      <c r="C23" s="72"/>
      <c r="D23" s="73"/>
      <c r="E23" s="74"/>
      <c r="F23" s="80"/>
      <c r="G23" s="75">
        <f t="shared" si="1"/>
        <v>0</v>
      </c>
      <c r="H23" s="76" t="str" cm="1">
        <f t="array" ref="H23">IFERROR(_xlfn.IFS(Table415[[#This Row],[NEW Formulae]],"Yes",0,""),"")</f>
        <v/>
      </c>
      <c r="I23" s="77" t="b" cm="1">
        <f t="array" ref="I23">SUMPRODUCT((Table415[[#This Row],[Start Date]]&lt;Table415[**End Date])*(Table415[[#This Row],[**End Date]]&gt;Table415[Start Date]))&gt;1</f>
        <v>0</v>
      </c>
      <c r="J23" s="69">
        <f t="shared" si="2"/>
        <v>0</v>
      </c>
      <c r="K23" s="63"/>
    </row>
    <row r="24" spans="1:11" ht="27" customHeight="1" x14ac:dyDescent="0.2">
      <c r="A24" s="55"/>
      <c r="B24" s="56"/>
      <c r="C24" s="78"/>
      <c r="D24" s="73"/>
      <c r="E24" s="74"/>
      <c r="F24" s="80"/>
      <c r="G24" s="75">
        <f t="shared" si="1"/>
        <v>0</v>
      </c>
      <c r="H24" s="76" t="str" cm="1">
        <f t="array" ref="H24">IFERROR(_xlfn.IFS(Table415[[#This Row],[NEW Formulae]],"Yes",0,""),"")</f>
        <v/>
      </c>
      <c r="I24" s="77" t="b" cm="1">
        <f t="array" ref="I24">SUMPRODUCT((Table415[[#This Row],[Start Date]]&lt;Table415[**End Date])*(Table415[[#This Row],[**End Date]]&gt;Table415[Start Date]))&gt;1</f>
        <v>0</v>
      </c>
      <c r="J24" s="69">
        <f t="shared" si="2"/>
        <v>0</v>
      </c>
      <c r="K24" s="63"/>
    </row>
    <row r="25" spans="1:11" ht="27" customHeight="1" x14ac:dyDescent="0.2">
      <c r="A25" s="55"/>
      <c r="B25" s="56"/>
      <c r="C25" s="78"/>
      <c r="D25" s="73"/>
      <c r="E25" s="74"/>
      <c r="F25" s="80"/>
      <c r="G25" s="75">
        <f t="shared" si="1"/>
        <v>0</v>
      </c>
      <c r="H25" s="76" t="str" cm="1">
        <f t="array" ref="H25">IFERROR(_xlfn.IFS(Table415[[#This Row],[NEW Formulae]],"Yes",0,""),"")</f>
        <v/>
      </c>
      <c r="I25" s="77" t="b" cm="1">
        <f t="array" ref="I25">SUMPRODUCT((Table415[[#This Row],[Start Date]]&lt;Table415[**End Date])*(Table415[[#This Row],[**End Date]]&gt;Table415[Start Date]))&gt;1</f>
        <v>0</v>
      </c>
      <c r="J25" s="69">
        <f t="shared" si="2"/>
        <v>0</v>
      </c>
      <c r="K25" s="63"/>
    </row>
    <row r="26" spans="1:11" ht="27" customHeight="1" x14ac:dyDescent="0.2">
      <c r="A26" s="55"/>
      <c r="B26" s="56"/>
      <c r="C26" s="78"/>
      <c r="D26" s="73"/>
      <c r="E26" s="74"/>
      <c r="F26" s="80"/>
      <c r="G26" s="75">
        <f t="shared" si="1"/>
        <v>0</v>
      </c>
      <c r="H26" s="76" t="str" cm="1">
        <f t="array" ref="H26">IFERROR(_xlfn.IFS(Table415[[#This Row],[NEW Formulae]],"Yes",0,""),"")</f>
        <v/>
      </c>
      <c r="I26" s="77" t="b" cm="1">
        <f t="array" ref="I26">SUMPRODUCT((Table415[[#This Row],[Start Date]]&lt;Table415[**End Date])*(Table415[[#This Row],[**End Date]]&gt;Table415[Start Date]))&gt;1</f>
        <v>0</v>
      </c>
      <c r="J26" s="69">
        <f t="shared" si="2"/>
        <v>0</v>
      </c>
      <c r="K26" s="63"/>
    </row>
    <row r="27" spans="1:11" ht="27" customHeight="1" x14ac:dyDescent="0.2">
      <c r="A27" s="55"/>
      <c r="B27" s="56"/>
      <c r="C27" s="78"/>
      <c r="D27" s="73"/>
      <c r="E27" s="74"/>
      <c r="F27" s="80"/>
      <c r="G27" s="75">
        <f t="shared" si="1"/>
        <v>0</v>
      </c>
      <c r="H27" s="76" t="str" cm="1">
        <f t="array" ref="H27">IFERROR(_xlfn.IFS(Table415[[#This Row],[NEW Formulae]],"Yes",0,""),"")</f>
        <v/>
      </c>
      <c r="I27" s="77" t="b" cm="1">
        <f t="array" ref="I27">SUMPRODUCT((Table415[[#This Row],[Start Date]]&lt;Table415[**End Date])*(Table415[[#This Row],[**End Date]]&gt;Table415[Start Date]))&gt;1</f>
        <v>0</v>
      </c>
      <c r="J27" s="69">
        <f t="shared" si="2"/>
        <v>0</v>
      </c>
      <c r="K27" s="63"/>
    </row>
    <row r="28" spans="1:11" ht="27" customHeight="1" x14ac:dyDescent="0.2">
      <c r="A28" s="55"/>
      <c r="B28" s="56"/>
      <c r="C28" s="78"/>
      <c r="D28" s="73"/>
      <c r="E28" s="74"/>
      <c r="F28" s="80"/>
      <c r="G28" s="75">
        <f t="shared" si="1"/>
        <v>0</v>
      </c>
      <c r="H28" s="76" t="str" cm="1">
        <f t="array" ref="H28">IFERROR(_xlfn.IFS(Table415[[#This Row],[NEW Formulae]],"Yes",0,""),"")</f>
        <v/>
      </c>
      <c r="I28" s="77" t="b" cm="1">
        <f t="array" ref="I28">SUMPRODUCT((Table415[[#This Row],[Start Date]]&lt;Table415[**End Date])*(Table415[[#This Row],[**End Date]]&gt;Table415[Start Date]))&gt;1</f>
        <v>0</v>
      </c>
      <c r="J28" s="69">
        <f t="shared" si="2"/>
        <v>0</v>
      </c>
      <c r="K28" s="63"/>
    </row>
    <row r="29" spans="1:11" ht="27" customHeight="1" x14ac:dyDescent="0.2">
      <c r="A29" s="55"/>
      <c r="B29" s="56"/>
      <c r="C29" s="78"/>
      <c r="D29" s="73"/>
      <c r="E29" s="74"/>
      <c r="F29" s="80"/>
      <c r="G29" s="75">
        <f t="shared" si="1"/>
        <v>0</v>
      </c>
      <c r="H29" s="76" t="str" cm="1">
        <f t="array" ref="H29">IFERROR(_xlfn.IFS(Table415[[#This Row],[NEW Formulae]],"Yes",0,""),"")</f>
        <v/>
      </c>
      <c r="I29" s="77" t="b" cm="1">
        <f t="array" ref="I29">SUMPRODUCT((Table415[[#This Row],[Start Date]]&lt;Table415[**End Date])*(Table415[[#This Row],[**End Date]]&gt;Table415[Start Date]))&gt;1</f>
        <v>0</v>
      </c>
      <c r="J29" s="69">
        <f t="shared" si="2"/>
        <v>0</v>
      </c>
      <c r="K29" s="63"/>
    </row>
    <row r="30" spans="1:11" ht="27" customHeight="1" x14ac:dyDescent="0.2">
      <c r="A30" s="55"/>
      <c r="B30" s="56"/>
      <c r="C30" s="78"/>
      <c r="D30" s="73"/>
      <c r="E30" s="74"/>
      <c r="F30" s="80"/>
      <c r="G30" s="75">
        <f t="shared" si="1"/>
        <v>0</v>
      </c>
      <c r="H30" s="76" t="str" cm="1">
        <f t="array" ref="H30">IFERROR(_xlfn.IFS(Table415[[#This Row],[NEW Formulae]],"Yes",0,""),"")</f>
        <v/>
      </c>
      <c r="I30" s="77" t="b" cm="1">
        <f t="array" ref="I30">SUMPRODUCT((Table415[[#This Row],[Start Date]]&lt;Table415[**End Date])*(Table415[[#This Row],[**End Date]]&gt;Table415[Start Date]))&gt;1</f>
        <v>0</v>
      </c>
      <c r="J30" s="69">
        <f t="shared" si="2"/>
        <v>0</v>
      </c>
      <c r="K30" s="63"/>
    </row>
    <row r="31" spans="1:11" ht="27" customHeight="1" x14ac:dyDescent="0.2">
      <c r="A31" s="55"/>
      <c r="B31" s="56"/>
      <c r="C31" s="78"/>
      <c r="D31" s="73"/>
      <c r="E31" s="74"/>
      <c r="F31" s="80"/>
      <c r="G31" s="75">
        <f t="shared" si="1"/>
        <v>0</v>
      </c>
      <c r="H31" s="76" t="str" cm="1">
        <f t="array" ref="H31">IFERROR(_xlfn.IFS(Table415[[#This Row],[NEW Formulae]],"Yes",0,""),"")</f>
        <v/>
      </c>
      <c r="I31" s="77" t="b" cm="1">
        <f t="array" ref="I31">SUMPRODUCT((Table415[[#This Row],[Start Date]]&lt;Table415[**End Date])*(Table415[[#This Row],[**End Date]]&gt;Table415[Start Date]))&gt;1</f>
        <v>0</v>
      </c>
      <c r="J31" s="69">
        <f t="shared" si="2"/>
        <v>0</v>
      </c>
      <c r="K31" s="63"/>
    </row>
    <row r="32" spans="1:11" ht="27" customHeight="1" x14ac:dyDescent="0.2">
      <c r="A32" s="55"/>
      <c r="B32" s="56"/>
      <c r="C32" s="78"/>
      <c r="D32" s="73"/>
      <c r="E32" s="74"/>
      <c r="F32" s="80"/>
      <c r="G32" s="75">
        <f t="shared" si="1"/>
        <v>0</v>
      </c>
      <c r="H32" s="76" t="str" cm="1">
        <f t="array" ref="H32">IFERROR(_xlfn.IFS(Table415[[#This Row],[NEW Formulae]],"Yes",0,""),"")</f>
        <v/>
      </c>
      <c r="I32" s="77" t="b" cm="1">
        <f t="array" ref="I32">SUMPRODUCT((Table415[[#This Row],[Start Date]]&lt;Table415[**End Date])*(Table415[[#This Row],[**End Date]]&gt;Table415[Start Date]))&gt;1</f>
        <v>0</v>
      </c>
      <c r="J32" s="69">
        <f t="shared" si="2"/>
        <v>0</v>
      </c>
      <c r="K32" s="63"/>
    </row>
    <row r="33" spans="1:11" ht="27" customHeight="1" x14ac:dyDescent="0.2">
      <c r="A33" s="55"/>
      <c r="B33" s="56"/>
      <c r="C33" s="78"/>
      <c r="D33" s="73"/>
      <c r="E33" s="74"/>
      <c r="F33" s="80"/>
      <c r="G33" s="75">
        <f t="shared" si="1"/>
        <v>0</v>
      </c>
      <c r="H33" s="76" t="str" cm="1">
        <f t="array" ref="H33">IFERROR(_xlfn.IFS(Table415[[#This Row],[NEW Formulae]],"Yes",0,""),"")</f>
        <v/>
      </c>
      <c r="I33" s="77" t="b" cm="1">
        <f t="array" ref="I33">SUMPRODUCT((Table415[[#This Row],[Start Date]]&lt;Table415[**End Date])*(Table415[[#This Row],[**End Date]]&gt;Table415[Start Date]))&gt;1</f>
        <v>0</v>
      </c>
      <c r="J33" s="69">
        <f t="shared" si="2"/>
        <v>0</v>
      </c>
      <c r="K33" s="63"/>
    </row>
    <row r="34" spans="1:11" ht="27" customHeight="1" x14ac:dyDescent="0.2">
      <c r="A34" s="55"/>
      <c r="B34" s="56"/>
      <c r="C34" s="78"/>
      <c r="D34" s="73"/>
      <c r="E34" s="74"/>
      <c r="F34" s="80"/>
      <c r="G34" s="75">
        <f t="shared" si="1"/>
        <v>0</v>
      </c>
      <c r="H34" s="76" t="str" cm="1">
        <f t="array" ref="H34">IFERROR(_xlfn.IFS(Table415[[#This Row],[NEW Formulae]],"Yes",0,""),"")</f>
        <v/>
      </c>
      <c r="I34" s="77" t="b" cm="1">
        <f t="array" ref="I34">SUMPRODUCT((Table415[[#This Row],[Start Date]]&lt;Table415[**End Date])*(Table415[[#This Row],[**End Date]]&gt;Table415[Start Date]))&gt;1</f>
        <v>0</v>
      </c>
      <c r="J34" s="69">
        <f t="shared" si="2"/>
        <v>0</v>
      </c>
      <c r="K34" s="63"/>
    </row>
    <row r="35" spans="1:11" ht="27" customHeight="1" x14ac:dyDescent="0.2">
      <c r="A35" s="55"/>
      <c r="B35" s="56"/>
      <c r="C35" s="78"/>
      <c r="D35" s="73"/>
      <c r="E35" s="74"/>
      <c r="F35" s="80"/>
      <c r="G35" s="75">
        <f t="shared" si="1"/>
        <v>0</v>
      </c>
      <c r="H35" s="76" t="str" cm="1">
        <f t="array" ref="H35">IFERROR(_xlfn.IFS(Table415[[#This Row],[NEW Formulae]],"Yes",0,""),"")</f>
        <v/>
      </c>
      <c r="I35" s="77" t="b" cm="1">
        <f t="array" ref="I35">SUMPRODUCT((Table415[[#This Row],[Start Date]]&lt;Table415[**End Date])*(Table415[[#This Row],[**End Date]]&gt;Table415[Start Date]))&gt;1</f>
        <v>0</v>
      </c>
      <c r="J35" s="69">
        <f t="shared" si="2"/>
        <v>0</v>
      </c>
      <c r="K35" s="63"/>
    </row>
    <row r="36" spans="1:11" ht="27" customHeight="1" x14ac:dyDescent="0.2">
      <c r="A36" s="57"/>
      <c r="B36" s="58"/>
      <c r="C36" s="78"/>
      <c r="D36" s="73"/>
      <c r="E36" s="74"/>
      <c r="F36" s="80"/>
      <c r="G36" s="75">
        <f t="shared" si="1"/>
        <v>0</v>
      </c>
      <c r="H36" s="76" t="str" cm="1">
        <f t="array" ref="H36">IFERROR(_xlfn.IFS(Table415[[#This Row],[NEW Formulae]],"Yes",0,""),"")</f>
        <v/>
      </c>
      <c r="I36" s="77" t="b" cm="1">
        <f t="array" ref="I36">SUMPRODUCT((Table415[[#This Row],[Start Date]]&lt;Table415[**End Date])*(Table415[[#This Row],[**End Date]]&gt;Table415[Start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IFERROR(_xlfn.IFS(Table415[[#This Row],[NEW Formulae]],"Yes",0,""),"")</f>
        <v/>
      </c>
      <c r="I37" s="77" t="b" cm="1">
        <f t="array" ref="I37">SUMPRODUCT((Table415[[#This Row],[Start Date]]&lt;Table415[**End Date])*(Table415[[#This Row],[**End Date]]&gt;Table415[Start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bD8RECQrq7QVq+juJ1dtMPnlV5wAVjZBy9iduuU21MVtrKM5bVfw6wBCnjmHxqIr74JOMcTYT8z+JU0wnWZLag==" saltValue="ovhQX2TcvovSzcdYAEo3Ug=="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8"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180124BB-8BEB-4C1E-9EBC-7E3551032FA8}">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D0A0BECC-8436-4089-B7F9-3E96DA1A4B49}">
      <formula1>COUNTIF($E$18:$E$37,E18)=1</formula1>
    </dataValidation>
    <dataValidation type="whole" allowBlank="1" showInputMessage="1" showErrorMessage="1" errorTitle="ERROR" error="Cannot exceed 40 hours" promptTitle="      Enter Hours" prompt="Cannot exceed 40 hours" sqref="D18:D37" xr:uid="{15F97CA5-F9B8-4C94-B689-687D460DC0E1}">
      <formula1>0</formula1>
      <formula2>40</formula2>
    </dataValidation>
    <dataValidation type="custom" errorStyle="warning" allowBlank="1" showInputMessage="1" showErrorMessage="1" errorTitle="ERROR" error="Dates must not overlap" sqref="F19:F37" xr:uid="{B45BDAED-6D1F-41E3-B3FB-1C8F98B7F3C1}">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E0B0096E-9844-4ACA-B5F7-FA74AA213BDA}">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A92FCB5C-D80B-43F8-94A7-004270C6F1CA}">
          <x14:formula1>
            <xm:f>_xlfn.ANCHORARRAY(MinQualsT!$J$2)</xm:f>
          </x14:formula1>
          <xm:sqref>B6:C6</xm:sqref>
        </x14:dataValidation>
        <x14:dataValidation type="list" allowBlank="1" showInputMessage="1" showErrorMessage="1" prompt="Select relevance" xr:uid="{91064D67-825E-4845-BCC9-DE879D4E3745}">
          <x14:formula1>
            <xm:f>'Exp Relevancy'!$A$2:$A$4</xm:f>
          </x14:formula1>
          <xm:sqref>C19:C37</xm:sqref>
        </x14:dataValidation>
        <x14:dataValidation type="list" showInputMessage="1" showErrorMessage="1" prompt="Select education level" xr:uid="{F25EAE65-8AD3-47B4-85AC-8D87E9004E1E}">
          <x14:formula1>
            <xm:f>'Education List'!$A$2:$A$7</xm:f>
          </x14:formula1>
          <xm:sqref>A10</xm:sqref>
        </x14:dataValidation>
        <x14:dataValidation type="list" allowBlank="1" showInputMessage="1" showErrorMessage="1" prompt="Select education level" xr:uid="{C7E8FC62-422F-444B-98CE-F897055536B5}">
          <x14:formula1>
            <xm:f>'Education List'!$A$2:$A$7</xm:f>
          </x14:formula1>
          <xm:sqref>A11:A15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2B01-6289-4AF7-B9B9-A67FA12AD247}">
  <sheetPr codeName="Sheet16">
    <pageSetUpPr fitToPage="1"/>
  </sheetPr>
  <dimension ref="A1:L45"/>
  <sheetViews>
    <sheetView showGridLines="0" zoomScale="98" zoomScaleNormal="98" workbookViewId="0">
      <selection activeCell="L1" sqref="L1"/>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1"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IFERROR(_xlfn.IFS(Table416[[#This Row],[NEW Formulae]],"Yes",0,""),"")</f>
        <v/>
      </c>
      <c r="I18" s="77" t="b" cm="1">
        <f t="array" ref="I18">SUMPRODUCT((Table416[[#This Row],[Start Date]]&lt;Table416[**End Date])*(Table416[[#This Row],[**End Date]]&gt;Table416[Start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IFERROR(_xlfn.IFS(Table416[[#This Row],[NEW Formulae]],"Yes",0,""),"")</f>
        <v/>
      </c>
      <c r="I19" s="83" t="b" cm="1">
        <f t="array" ref="I19">SUMPRODUCT((Table416[[#This Row],[Start Date]]&lt;Table416[**End Date])*(Table416[[#This Row],[**End Date]]&gt;Table416[Start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IFERROR(_xlfn.IFS(Table416[[#This Row],[NEW Formulae]],"Yes",0,""),"")</f>
        <v/>
      </c>
      <c r="I20" s="77" t="b" cm="1">
        <f t="array" ref="I20">SUMPRODUCT((Table416[[#This Row],[Start Date]]&lt;Table416[**End Date])*(Table416[[#This Row],[**End Date]]&gt;Table416[Start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IFERROR(_xlfn.IFS(Table416[[#This Row],[NEW Formulae]],"Yes",0,""),"")</f>
        <v/>
      </c>
      <c r="I21" s="77" t="b" cm="1">
        <f t="array" ref="I21">SUMPRODUCT((Table416[[#This Row],[Start Date]]&lt;Table416[**End Date])*(Table416[[#This Row],[**End Date]]&gt;Table416[Start Date]))&gt;1</f>
        <v>0</v>
      </c>
      <c r="J21" s="69">
        <f t="shared" si="2"/>
        <v>0</v>
      </c>
      <c r="K21" s="63"/>
    </row>
    <row r="22" spans="1:11" ht="27" customHeight="1" x14ac:dyDescent="0.2">
      <c r="A22" s="55"/>
      <c r="B22" s="56"/>
      <c r="C22" s="72"/>
      <c r="D22" s="73"/>
      <c r="E22" s="74"/>
      <c r="F22" s="80"/>
      <c r="G22" s="75">
        <f t="shared" si="1"/>
        <v>0</v>
      </c>
      <c r="H22" s="76" t="str" cm="1">
        <f t="array" ref="H22">IFERROR(_xlfn.IFS(Table416[[#This Row],[NEW Formulae]],"Yes",0,""),"")</f>
        <v/>
      </c>
      <c r="I22" s="77" t="b" cm="1">
        <f t="array" ref="I22">SUMPRODUCT((Table416[[#This Row],[Start Date]]&lt;Table416[**End Date])*(Table416[[#This Row],[**End Date]]&gt;Table416[Start Date]))&gt;1</f>
        <v>0</v>
      </c>
      <c r="J22" s="69">
        <f t="shared" si="2"/>
        <v>0</v>
      </c>
      <c r="K22" s="63"/>
    </row>
    <row r="23" spans="1:11" ht="27" customHeight="1" x14ac:dyDescent="0.2">
      <c r="A23" s="55"/>
      <c r="B23" s="56"/>
      <c r="C23" s="72"/>
      <c r="D23" s="73"/>
      <c r="E23" s="74"/>
      <c r="F23" s="80"/>
      <c r="G23" s="75">
        <f t="shared" si="1"/>
        <v>0</v>
      </c>
      <c r="H23" s="76" t="str" cm="1">
        <f t="array" ref="H23">IFERROR(_xlfn.IFS(Table416[[#This Row],[NEW Formulae]],"Yes",0,""),"")</f>
        <v/>
      </c>
      <c r="I23" s="77" t="b" cm="1">
        <f t="array" ref="I23">SUMPRODUCT((Table416[[#This Row],[Start Date]]&lt;Table416[**End Date])*(Table416[[#This Row],[**End Date]]&gt;Table416[Start Date]))&gt;1</f>
        <v>0</v>
      </c>
      <c r="J23" s="69">
        <f t="shared" si="2"/>
        <v>0</v>
      </c>
      <c r="K23" s="63"/>
    </row>
    <row r="24" spans="1:11" ht="27" customHeight="1" x14ac:dyDescent="0.2">
      <c r="A24" s="55"/>
      <c r="B24" s="56"/>
      <c r="C24" s="78"/>
      <c r="D24" s="73"/>
      <c r="E24" s="74"/>
      <c r="F24" s="80"/>
      <c r="G24" s="75">
        <f t="shared" si="1"/>
        <v>0</v>
      </c>
      <c r="H24" s="76" t="str" cm="1">
        <f t="array" ref="H24">IFERROR(_xlfn.IFS(Table416[[#This Row],[NEW Formulae]],"Yes",0,""),"")</f>
        <v/>
      </c>
      <c r="I24" s="77" t="b" cm="1">
        <f t="array" ref="I24">SUMPRODUCT((Table416[[#This Row],[Start Date]]&lt;Table416[**End Date])*(Table416[[#This Row],[**End Date]]&gt;Table416[Start Date]))&gt;1</f>
        <v>0</v>
      </c>
      <c r="J24" s="69">
        <f t="shared" si="2"/>
        <v>0</v>
      </c>
      <c r="K24" s="63"/>
    </row>
    <row r="25" spans="1:11" ht="27" customHeight="1" x14ac:dyDescent="0.2">
      <c r="A25" s="55"/>
      <c r="B25" s="56"/>
      <c r="C25" s="78"/>
      <c r="D25" s="73"/>
      <c r="E25" s="74"/>
      <c r="F25" s="80"/>
      <c r="G25" s="75">
        <f t="shared" si="1"/>
        <v>0</v>
      </c>
      <c r="H25" s="76" t="str" cm="1">
        <f t="array" ref="H25">IFERROR(_xlfn.IFS(Table416[[#This Row],[NEW Formulae]],"Yes",0,""),"")</f>
        <v/>
      </c>
      <c r="I25" s="77" t="b" cm="1">
        <f t="array" ref="I25">SUMPRODUCT((Table416[[#This Row],[Start Date]]&lt;Table416[**End Date])*(Table416[[#This Row],[**End Date]]&gt;Table416[Start Date]))&gt;1</f>
        <v>0</v>
      </c>
      <c r="J25" s="69">
        <f t="shared" si="2"/>
        <v>0</v>
      </c>
      <c r="K25" s="63"/>
    </row>
    <row r="26" spans="1:11" ht="27" customHeight="1" x14ac:dyDescent="0.2">
      <c r="A26" s="55"/>
      <c r="B26" s="56"/>
      <c r="C26" s="78"/>
      <c r="D26" s="73"/>
      <c r="E26" s="74"/>
      <c r="F26" s="80"/>
      <c r="G26" s="75">
        <f t="shared" si="1"/>
        <v>0</v>
      </c>
      <c r="H26" s="76" t="str" cm="1">
        <f t="array" ref="H26">IFERROR(_xlfn.IFS(Table416[[#This Row],[NEW Formulae]],"Yes",0,""),"")</f>
        <v/>
      </c>
      <c r="I26" s="77" t="b" cm="1">
        <f t="array" ref="I26">SUMPRODUCT((Table416[[#This Row],[Start Date]]&lt;Table416[**End Date])*(Table416[[#This Row],[**End Date]]&gt;Table416[Start Date]))&gt;1</f>
        <v>0</v>
      </c>
      <c r="J26" s="69">
        <f t="shared" si="2"/>
        <v>0</v>
      </c>
      <c r="K26" s="63"/>
    </row>
    <row r="27" spans="1:11" ht="27" customHeight="1" x14ac:dyDescent="0.2">
      <c r="A27" s="55"/>
      <c r="B27" s="56"/>
      <c r="C27" s="78"/>
      <c r="D27" s="73"/>
      <c r="E27" s="74"/>
      <c r="F27" s="80"/>
      <c r="G27" s="75">
        <f t="shared" si="1"/>
        <v>0</v>
      </c>
      <c r="H27" s="76" t="str" cm="1">
        <f t="array" ref="H27">IFERROR(_xlfn.IFS(Table416[[#This Row],[NEW Formulae]],"Yes",0,""),"")</f>
        <v/>
      </c>
      <c r="I27" s="77" t="b" cm="1">
        <f t="array" ref="I27">SUMPRODUCT((Table416[[#This Row],[Start Date]]&lt;Table416[**End Date])*(Table416[[#This Row],[**End Date]]&gt;Table416[Start Date]))&gt;1</f>
        <v>0</v>
      </c>
      <c r="J27" s="69">
        <f t="shared" si="2"/>
        <v>0</v>
      </c>
      <c r="K27" s="63"/>
    </row>
    <row r="28" spans="1:11" ht="27" customHeight="1" x14ac:dyDescent="0.2">
      <c r="A28" s="55"/>
      <c r="B28" s="56"/>
      <c r="C28" s="78"/>
      <c r="D28" s="73"/>
      <c r="E28" s="74"/>
      <c r="F28" s="80"/>
      <c r="G28" s="75">
        <f t="shared" si="1"/>
        <v>0</v>
      </c>
      <c r="H28" s="76" t="str" cm="1">
        <f t="array" ref="H28">IFERROR(_xlfn.IFS(Table416[[#This Row],[NEW Formulae]],"Yes",0,""),"")</f>
        <v/>
      </c>
      <c r="I28" s="77" t="b" cm="1">
        <f t="array" ref="I28">SUMPRODUCT((Table416[[#This Row],[Start Date]]&lt;Table416[**End Date])*(Table416[[#This Row],[**End Date]]&gt;Table416[Start Date]))&gt;1</f>
        <v>0</v>
      </c>
      <c r="J28" s="69">
        <f t="shared" si="2"/>
        <v>0</v>
      </c>
      <c r="K28" s="63"/>
    </row>
    <row r="29" spans="1:11" ht="27" customHeight="1" x14ac:dyDescent="0.2">
      <c r="A29" s="55"/>
      <c r="B29" s="56"/>
      <c r="C29" s="78"/>
      <c r="D29" s="73"/>
      <c r="E29" s="74"/>
      <c r="F29" s="80"/>
      <c r="G29" s="75">
        <f t="shared" si="1"/>
        <v>0</v>
      </c>
      <c r="H29" s="76" t="str" cm="1">
        <f t="array" ref="H29">IFERROR(_xlfn.IFS(Table416[[#This Row],[NEW Formulae]],"Yes",0,""),"")</f>
        <v/>
      </c>
      <c r="I29" s="77" t="b" cm="1">
        <f t="array" ref="I29">SUMPRODUCT((Table416[[#This Row],[Start Date]]&lt;Table416[**End Date])*(Table416[[#This Row],[**End Date]]&gt;Table416[Start Date]))&gt;1</f>
        <v>0</v>
      </c>
      <c r="J29" s="69">
        <f t="shared" si="2"/>
        <v>0</v>
      </c>
      <c r="K29" s="63"/>
    </row>
    <row r="30" spans="1:11" ht="27" customHeight="1" x14ac:dyDescent="0.2">
      <c r="A30" s="55"/>
      <c r="B30" s="56"/>
      <c r="C30" s="78"/>
      <c r="D30" s="73"/>
      <c r="E30" s="74"/>
      <c r="F30" s="80"/>
      <c r="G30" s="75">
        <f t="shared" si="1"/>
        <v>0</v>
      </c>
      <c r="H30" s="76" t="str" cm="1">
        <f t="array" ref="H30">IFERROR(_xlfn.IFS(Table416[[#This Row],[NEW Formulae]],"Yes",0,""),"")</f>
        <v/>
      </c>
      <c r="I30" s="77" t="b" cm="1">
        <f t="array" ref="I30">SUMPRODUCT((Table416[[#This Row],[Start Date]]&lt;Table416[**End Date])*(Table416[[#This Row],[**End Date]]&gt;Table416[Start Date]))&gt;1</f>
        <v>0</v>
      </c>
      <c r="J30" s="69">
        <f t="shared" si="2"/>
        <v>0</v>
      </c>
      <c r="K30" s="63"/>
    </row>
    <row r="31" spans="1:11" ht="27" customHeight="1" x14ac:dyDescent="0.2">
      <c r="A31" s="55"/>
      <c r="B31" s="56"/>
      <c r="C31" s="78"/>
      <c r="D31" s="73"/>
      <c r="E31" s="74"/>
      <c r="F31" s="80"/>
      <c r="G31" s="75">
        <f t="shared" si="1"/>
        <v>0</v>
      </c>
      <c r="H31" s="76" t="str" cm="1">
        <f t="array" ref="H31">IFERROR(_xlfn.IFS(Table416[[#This Row],[NEW Formulae]],"Yes",0,""),"")</f>
        <v/>
      </c>
      <c r="I31" s="77" t="b" cm="1">
        <f t="array" ref="I31">SUMPRODUCT((Table416[[#This Row],[Start Date]]&lt;Table416[**End Date])*(Table416[[#This Row],[**End Date]]&gt;Table416[Start Date]))&gt;1</f>
        <v>0</v>
      </c>
      <c r="J31" s="69">
        <f t="shared" si="2"/>
        <v>0</v>
      </c>
      <c r="K31" s="63"/>
    </row>
    <row r="32" spans="1:11" ht="27" customHeight="1" x14ac:dyDescent="0.2">
      <c r="A32" s="55"/>
      <c r="B32" s="56"/>
      <c r="C32" s="78"/>
      <c r="D32" s="73"/>
      <c r="E32" s="74"/>
      <c r="F32" s="80"/>
      <c r="G32" s="75">
        <f t="shared" si="1"/>
        <v>0</v>
      </c>
      <c r="H32" s="76" t="str" cm="1">
        <f t="array" ref="H32">IFERROR(_xlfn.IFS(Table416[[#This Row],[NEW Formulae]],"Yes",0,""),"")</f>
        <v/>
      </c>
      <c r="I32" s="77" t="b" cm="1">
        <f t="array" ref="I32">SUMPRODUCT((Table416[[#This Row],[Start Date]]&lt;Table416[**End Date])*(Table416[[#This Row],[**End Date]]&gt;Table416[Start Date]))&gt;1</f>
        <v>0</v>
      </c>
      <c r="J32" s="69">
        <f t="shared" si="2"/>
        <v>0</v>
      </c>
      <c r="K32" s="63"/>
    </row>
    <row r="33" spans="1:11" ht="27" customHeight="1" x14ac:dyDescent="0.2">
      <c r="A33" s="55"/>
      <c r="B33" s="56"/>
      <c r="C33" s="78"/>
      <c r="D33" s="73"/>
      <c r="E33" s="74"/>
      <c r="F33" s="80"/>
      <c r="G33" s="75">
        <f t="shared" si="1"/>
        <v>0</v>
      </c>
      <c r="H33" s="76" t="str" cm="1">
        <f t="array" ref="H33">IFERROR(_xlfn.IFS(Table416[[#This Row],[NEW Formulae]],"Yes",0,""),"")</f>
        <v/>
      </c>
      <c r="I33" s="77" t="b" cm="1">
        <f t="array" ref="I33">SUMPRODUCT((Table416[[#This Row],[Start Date]]&lt;Table416[**End Date])*(Table416[[#This Row],[**End Date]]&gt;Table416[Start Date]))&gt;1</f>
        <v>0</v>
      </c>
      <c r="J33" s="69">
        <f t="shared" si="2"/>
        <v>0</v>
      </c>
      <c r="K33" s="63"/>
    </row>
    <row r="34" spans="1:11" ht="27" customHeight="1" x14ac:dyDescent="0.2">
      <c r="A34" s="55"/>
      <c r="B34" s="56"/>
      <c r="C34" s="78"/>
      <c r="D34" s="73"/>
      <c r="E34" s="74"/>
      <c r="F34" s="80"/>
      <c r="G34" s="75">
        <f t="shared" si="1"/>
        <v>0</v>
      </c>
      <c r="H34" s="76" t="str" cm="1">
        <f t="array" ref="H34">IFERROR(_xlfn.IFS(Table416[[#This Row],[NEW Formulae]],"Yes",0,""),"")</f>
        <v/>
      </c>
      <c r="I34" s="77" t="b" cm="1">
        <f t="array" ref="I34">SUMPRODUCT((Table416[[#This Row],[Start Date]]&lt;Table416[**End Date])*(Table416[[#This Row],[**End Date]]&gt;Table416[Start Date]))&gt;1</f>
        <v>0</v>
      </c>
      <c r="J34" s="69">
        <f t="shared" si="2"/>
        <v>0</v>
      </c>
      <c r="K34" s="63"/>
    </row>
    <row r="35" spans="1:11" ht="27" customHeight="1" x14ac:dyDescent="0.2">
      <c r="A35" s="55"/>
      <c r="B35" s="56"/>
      <c r="C35" s="78"/>
      <c r="D35" s="73"/>
      <c r="E35" s="74"/>
      <c r="F35" s="80"/>
      <c r="G35" s="75">
        <f t="shared" si="1"/>
        <v>0</v>
      </c>
      <c r="H35" s="76" t="str" cm="1">
        <f t="array" ref="H35">IFERROR(_xlfn.IFS(Table416[[#This Row],[NEW Formulae]],"Yes",0,""),"")</f>
        <v/>
      </c>
      <c r="I35" s="77" t="b" cm="1">
        <f t="array" ref="I35">SUMPRODUCT((Table416[[#This Row],[Start Date]]&lt;Table416[**End Date])*(Table416[[#This Row],[**End Date]]&gt;Table416[Start Date]))&gt;1</f>
        <v>0</v>
      </c>
      <c r="J35" s="69">
        <f t="shared" si="2"/>
        <v>0</v>
      </c>
      <c r="K35" s="63"/>
    </row>
    <row r="36" spans="1:11" ht="27" customHeight="1" x14ac:dyDescent="0.2">
      <c r="A36" s="57"/>
      <c r="B36" s="58"/>
      <c r="C36" s="78"/>
      <c r="D36" s="73"/>
      <c r="E36" s="74"/>
      <c r="F36" s="80"/>
      <c r="G36" s="75">
        <f t="shared" si="1"/>
        <v>0</v>
      </c>
      <c r="H36" s="76" t="str" cm="1">
        <f t="array" ref="H36">IFERROR(_xlfn.IFS(Table416[[#This Row],[NEW Formulae]],"Yes",0,""),"")</f>
        <v/>
      </c>
      <c r="I36" s="77" t="b" cm="1">
        <f t="array" ref="I36">SUMPRODUCT((Table416[[#This Row],[Start Date]]&lt;Table416[**End Date])*(Table416[[#This Row],[**End Date]]&gt;Table416[Start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IFERROR(_xlfn.IFS(Table416[[#This Row],[NEW Formulae]],"Yes",0,""),"")</f>
        <v/>
      </c>
      <c r="I37" s="77" t="b" cm="1">
        <f t="array" ref="I37">SUMPRODUCT((Table416[[#This Row],[Start Date]]&lt;Table416[**End Date])*(Table416[[#This Row],[**End Date]]&gt;Table416[Start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CvQs324KZmcLTDowYc7dBWvqFzOjtRp1uTixVFZJwLh+hT+H9tLP1Etu3ld4vZIdU294XfSlmw4d4s4FvPnlxw==" saltValue="Ej7c6WpGtGwAl5/lKl9Uv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7"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07E712E2-15D5-4740-817D-B1525FC02EA2}">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BB5BAADB-8EE5-47C7-89F8-89236F6232F7}">
      <formula1>COUNTIF($E$18:$E$37,E18)=1</formula1>
    </dataValidation>
    <dataValidation type="whole" allowBlank="1" showInputMessage="1" showErrorMessage="1" errorTitle="ERROR" error="Cannot exceed 40 hours" promptTitle="      Enter Hours" prompt="Cannot exceed 40 hours" sqref="D18:D37" xr:uid="{75813622-A624-4F59-9774-690B100DFC29}">
      <formula1>0</formula1>
      <formula2>40</formula2>
    </dataValidation>
    <dataValidation type="custom" errorStyle="warning" allowBlank="1" showInputMessage="1" showErrorMessage="1" errorTitle="ERROR" error="Dates must not overlap" sqref="F19:F37" xr:uid="{FA0DEE51-9683-4E91-A5FE-4680067C6E04}">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3381816A-A26E-4401-8460-3AA224A379DA}">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08A2509D-4E78-46A9-9A34-96F95306EA08}">
          <x14:formula1>
            <xm:f>_xlfn.ANCHORARRAY(MinQualsT!$J$2)</xm:f>
          </x14:formula1>
          <xm:sqref>B6:C6</xm:sqref>
        </x14:dataValidation>
        <x14:dataValidation type="list" allowBlank="1" showInputMessage="1" showErrorMessage="1" prompt="Select relevance" xr:uid="{0C85D381-1A7B-4A67-9ED7-B1A976A02C0F}">
          <x14:formula1>
            <xm:f>'Exp Relevancy'!$A$2:$A$4</xm:f>
          </x14:formula1>
          <xm:sqref>C19:C37</xm:sqref>
        </x14:dataValidation>
        <x14:dataValidation type="list" showInputMessage="1" showErrorMessage="1" prompt="Select education level" xr:uid="{C9EEC1CF-D71F-43C1-A92A-2CC767FDE993}">
          <x14:formula1>
            <xm:f>'Education List'!$A$2:$A$7</xm:f>
          </x14:formula1>
          <xm:sqref>A10</xm:sqref>
        </x14:dataValidation>
        <x14:dataValidation type="list" allowBlank="1" showInputMessage="1" showErrorMessage="1" prompt="Select education level" xr:uid="{D36D4AFF-6A19-4A50-82C2-6233C59502DF}">
          <x14:formula1>
            <xm:f>'Education List'!$A$2:$A$7</xm:f>
          </x14:formula1>
          <xm:sqref>A11:A15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EE76-2A8A-4298-B072-AE7F7CBC2018}">
  <sheetPr codeName="Sheet17">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0"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IFERROR(_xlfn.IFS(Table417[[#This Row],[NEW Formulae]],"Yes",0,""),"")</f>
        <v/>
      </c>
      <c r="I18" s="77" t="b" cm="1">
        <f t="array" ref="I18">SUMPRODUCT((Table417[[#This Row],[Start Date]]&lt;Table417[**End Date])*(Table417[[#This Row],[**End Date]]&gt;Table417[Start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IFERROR(_xlfn.IFS(Table417[[#This Row],[NEW Formulae]],"Yes",0,""),"")</f>
        <v/>
      </c>
      <c r="I19" s="83" t="b" cm="1">
        <f t="array" ref="I19">SUMPRODUCT((Table417[[#This Row],[Start Date]]&lt;Table417[**End Date])*(Table417[[#This Row],[**End Date]]&gt;Table417[Start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IFERROR(_xlfn.IFS(Table417[[#This Row],[NEW Formulae]],"Yes",0,""),"")</f>
        <v/>
      </c>
      <c r="I20" s="77" t="b" cm="1">
        <f t="array" ref="I20">SUMPRODUCT((Table417[[#This Row],[Start Date]]&lt;Table417[**End Date])*(Table417[[#This Row],[**End Date]]&gt;Table417[Start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IFERROR(_xlfn.IFS(Table417[[#This Row],[NEW Formulae]],"Yes",0,""),"")</f>
        <v/>
      </c>
      <c r="I21" s="77" t="b" cm="1">
        <f t="array" ref="I21">SUMPRODUCT((Table417[[#This Row],[Start Date]]&lt;Table417[**End Date])*(Table417[[#This Row],[**End Date]]&gt;Table417[Start Date]))&gt;1</f>
        <v>0</v>
      </c>
      <c r="J21" s="69">
        <f t="shared" si="2"/>
        <v>0</v>
      </c>
      <c r="K21" s="63"/>
    </row>
    <row r="22" spans="1:11" ht="27" customHeight="1" x14ac:dyDescent="0.2">
      <c r="A22" s="55"/>
      <c r="B22" s="56"/>
      <c r="C22" s="72"/>
      <c r="D22" s="73"/>
      <c r="E22" s="74"/>
      <c r="F22" s="80"/>
      <c r="G22" s="75">
        <f t="shared" si="1"/>
        <v>0</v>
      </c>
      <c r="H22" s="76" t="str" cm="1">
        <f t="array" ref="H22">IFERROR(_xlfn.IFS(Table417[[#This Row],[NEW Formulae]],"Yes",0,""),"")</f>
        <v/>
      </c>
      <c r="I22" s="77" t="b" cm="1">
        <f t="array" ref="I22">SUMPRODUCT((Table417[[#This Row],[Start Date]]&lt;Table417[**End Date])*(Table417[[#This Row],[**End Date]]&gt;Table417[Start Date]))&gt;1</f>
        <v>0</v>
      </c>
      <c r="J22" s="69">
        <f t="shared" si="2"/>
        <v>0</v>
      </c>
      <c r="K22" s="63"/>
    </row>
    <row r="23" spans="1:11" ht="27" customHeight="1" x14ac:dyDescent="0.2">
      <c r="A23" s="55"/>
      <c r="B23" s="56"/>
      <c r="C23" s="72"/>
      <c r="D23" s="73"/>
      <c r="E23" s="74"/>
      <c r="F23" s="80"/>
      <c r="G23" s="75">
        <f t="shared" si="1"/>
        <v>0</v>
      </c>
      <c r="H23" s="76" t="str" cm="1">
        <f t="array" ref="H23">IFERROR(_xlfn.IFS(Table417[[#This Row],[NEW Formulae]],"Yes",0,""),"")</f>
        <v/>
      </c>
      <c r="I23" s="77" t="b" cm="1">
        <f t="array" ref="I23">SUMPRODUCT((Table417[[#This Row],[Start Date]]&lt;Table417[**End Date])*(Table417[[#This Row],[**End Date]]&gt;Table417[Start Date]))&gt;1</f>
        <v>0</v>
      </c>
      <c r="J23" s="69">
        <f t="shared" si="2"/>
        <v>0</v>
      </c>
      <c r="K23" s="63"/>
    </row>
    <row r="24" spans="1:11" ht="27" customHeight="1" x14ac:dyDescent="0.2">
      <c r="A24" s="55"/>
      <c r="B24" s="56"/>
      <c r="C24" s="78"/>
      <c r="D24" s="73"/>
      <c r="E24" s="74"/>
      <c r="F24" s="80"/>
      <c r="G24" s="75">
        <f t="shared" si="1"/>
        <v>0</v>
      </c>
      <c r="H24" s="76" t="str" cm="1">
        <f t="array" ref="H24">IFERROR(_xlfn.IFS(Table417[[#This Row],[NEW Formulae]],"Yes",0,""),"")</f>
        <v/>
      </c>
      <c r="I24" s="77" t="b" cm="1">
        <f t="array" ref="I24">SUMPRODUCT((Table417[[#This Row],[Start Date]]&lt;Table417[**End Date])*(Table417[[#This Row],[**End Date]]&gt;Table417[Start Date]))&gt;1</f>
        <v>0</v>
      </c>
      <c r="J24" s="69">
        <f t="shared" si="2"/>
        <v>0</v>
      </c>
      <c r="K24" s="63"/>
    </row>
    <row r="25" spans="1:11" ht="27" customHeight="1" x14ac:dyDescent="0.2">
      <c r="A25" s="55"/>
      <c r="B25" s="56"/>
      <c r="C25" s="78"/>
      <c r="D25" s="73"/>
      <c r="E25" s="74"/>
      <c r="F25" s="80"/>
      <c r="G25" s="75">
        <f t="shared" si="1"/>
        <v>0</v>
      </c>
      <c r="H25" s="76" t="str" cm="1">
        <f t="array" ref="H25">IFERROR(_xlfn.IFS(Table417[[#This Row],[NEW Formulae]],"Yes",0,""),"")</f>
        <v/>
      </c>
      <c r="I25" s="77" t="b" cm="1">
        <f t="array" ref="I25">SUMPRODUCT((Table417[[#This Row],[Start Date]]&lt;Table417[**End Date])*(Table417[[#This Row],[**End Date]]&gt;Table417[Start Date]))&gt;1</f>
        <v>0</v>
      </c>
      <c r="J25" s="69">
        <f t="shared" si="2"/>
        <v>0</v>
      </c>
      <c r="K25" s="63"/>
    </row>
    <row r="26" spans="1:11" ht="27" customHeight="1" x14ac:dyDescent="0.2">
      <c r="A26" s="55"/>
      <c r="B26" s="56"/>
      <c r="C26" s="78"/>
      <c r="D26" s="73"/>
      <c r="E26" s="74"/>
      <c r="F26" s="80"/>
      <c r="G26" s="75">
        <f t="shared" si="1"/>
        <v>0</v>
      </c>
      <c r="H26" s="76" t="str" cm="1">
        <f t="array" ref="H26">IFERROR(_xlfn.IFS(Table417[[#This Row],[NEW Formulae]],"Yes",0,""),"")</f>
        <v/>
      </c>
      <c r="I26" s="77" t="b" cm="1">
        <f t="array" ref="I26">SUMPRODUCT((Table417[[#This Row],[Start Date]]&lt;Table417[**End Date])*(Table417[[#This Row],[**End Date]]&gt;Table417[Start Date]))&gt;1</f>
        <v>0</v>
      </c>
      <c r="J26" s="69">
        <f t="shared" si="2"/>
        <v>0</v>
      </c>
      <c r="K26" s="63"/>
    </row>
    <row r="27" spans="1:11" ht="27" customHeight="1" x14ac:dyDescent="0.2">
      <c r="A27" s="55"/>
      <c r="B27" s="56"/>
      <c r="C27" s="78"/>
      <c r="D27" s="73"/>
      <c r="E27" s="74"/>
      <c r="F27" s="80"/>
      <c r="G27" s="75">
        <f t="shared" si="1"/>
        <v>0</v>
      </c>
      <c r="H27" s="76" t="str" cm="1">
        <f t="array" ref="H27">IFERROR(_xlfn.IFS(Table417[[#This Row],[NEW Formulae]],"Yes",0,""),"")</f>
        <v/>
      </c>
      <c r="I27" s="77" t="b" cm="1">
        <f t="array" ref="I27">SUMPRODUCT((Table417[[#This Row],[Start Date]]&lt;Table417[**End Date])*(Table417[[#This Row],[**End Date]]&gt;Table417[Start Date]))&gt;1</f>
        <v>0</v>
      </c>
      <c r="J27" s="69">
        <f t="shared" si="2"/>
        <v>0</v>
      </c>
      <c r="K27" s="63"/>
    </row>
    <row r="28" spans="1:11" ht="27" customHeight="1" x14ac:dyDescent="0.2">
      <c r="A28" s="55"/>
      <c r="B28" s="56"/>
      <c r="C28" s="78"/>
      <c r="D28" s="73"/>
      <c r="E28" s="74"/>
      <c r="F28" s="80"/>
      <c r="G28" s="75">
        <f t="shared" si="1"/>
        <v>0</v>
      </c>
      <c r="H28" s="76" t="str" cm="1">
        <f t="array" ref="H28">IFERROR(_xlfn.IFS(Table417[[#This Row],[NEW Formulae]],"Yes",0,""),"")</f>
        <v/>
      </c>
      <c r="I28" s="77" t="b" cm="1">
        <f t="array" ref="I28">SUMPRODUCT((Table417[[#This Row],[Start Date]]&lt;Table417[**End Date])*(Table417[[#This Row],[**End Date]]&gt;Table417[Start Date]))&gt;1</f>
        <v>0</v>
      </c>
      <c r="J28" s="69">
        <f t="shared" si="2"/>
        <v>0</v>
      </c>
      <c r="K28" s="63"/>
    </row>
    <row r="29" spans="1:11" ht="27" customHeight="1" x14ac:dyDescent="0.2">
      <c r="A29" s="55"/>
      <c r="B29" s="56"/>
      <c r="C29" s="78"/>
      <c r="D29" s="73"/>
      <c r="E29" s="74"/>
      <c r="F29" s="80"/>
      <c r="G29" s="75">
        <f t="shared" si="1"/>
        <v>0</v>
      </c>
      <c r="H29" s="76" t="str" cm="1">
        <f t="array" ref="H29">IFERROR(_xlfn.IFS(Table417[[#This Row],[NEW Formulae]],"Yes",0,""),"")</f>
        <v/>
      </c>
      <c r="I29" s="77" t="b" cm="1">
        <f t="array" ref="I29">SUMPRODUCT((Table417[[#This Row],[Start Date]]&lt;Table417[**End Date])*(Table417[[#This Row],[**End Date]]&gt;Table417[Start Date]))&gt;1</f>
        <v>0</v>
      </c>
      <c r="J29" s="69">
        <f t="shared" si="2"/>
        <v>0</v>
      </c>
      <c r="K29" s="63"/>
    </row>
    <row r="30" spans="1:11" ht="27" customHeight="1" x14ac:dyDescent="0.2">
      <c r="A30" s="55"/>
      <c r="B30" s="56"/>
      <c r="C30" s="78"/>
      <c r="D30" s="73"/>
      <c r="E30" s="74"/>
      <c r="F30" s="80"/>
      <c r="G30" s="75">
        <f t="shared" si="1"/>
        <v>0</v>
      </c>
      <c r="H30" s="76" t="str" cm="1">
        <f t="array" ref="H30">IFERROR(_xlfn.IFS(Table417[[#This Row],[NEW Formulae]],"Yes",0,""),"")</f>
        <v/>
      </c>
      <c r="I30" s="77" t="b" cm="1">
        <f t="array" ref="I30">SUMPRODUCT((Table417[[#This Row],[Start Date]]&lt;Table417[**End Date])*(Table417[[#This Row],[**End Date]]&gt;Table417[Start Date]))&gt;1</f>
        <v>0</v>
      </c>
      <c r="J30" s="69">
        <f t="shared" si="2"/>
        <v>0</v>
      </c>
      <c r="K30" s="63"/>
    </row>
    <row r="31" spans="1:11" ht="27" customHeight="1" x14ac:dyDescent="0.2">
      <c r="A31" s="55"/>
      <c r="B31" s="56"/>
      <c r="C31" s="78"/>
      <c r="D31" s="73"/>
      <c r="E31" s="74"/>
      <c r="F31" s="80"/>
      <c r="G31" s="75">
        <f t="shared" si="1"/>
        <v>0</v>
      </c>
      <c r="H31" s="76" t="str" cm="1">
        <f t="array" ref="H31">IFERROR(_xlfn.IFS(Table417[[#This Row],[NEW Formulae]],"Yes",0,""),"")</f>
        <v/>
      </c>
      <c r="I31" s="77" t="b" cm="1">
        <f t="array" ref="I31">SUMPRODUCT((Table417[[#This Row],[Start Date]]&lt;Table417[**End Date])*(Table417[[#This Row],[**End Date]]&gt;Table417[Start Date]))&gt;1</f>
        <v>0</v>
      </c>
      <c r="J31" s="69">
        <f t="shared" si="2"/>
        <v>0</v>
      </c>
      <c r="K31" s="63"/>
    </row>
    <row r="32" spans="1:11" ht="27" customHeight="1" x14ac:dyDescent="0.2">
      <c r="A32" s="55"/>
      <c r="B32" s="56"/>
      <c r="C32" s="78"/>
      <c r="D32" s="73"/>
      <c r="E32" s="74"/>
      <c r="F32" s="80"/>
      <c r="G32" s="75">
        <f t="shared" si="1"/>
        <v>0</v>
      </c>
      <c r="H32" s="76" t="str" cm="1">
        <f t="array" ref="H32">IFERROR(_xlfn.IFS(Table417[[#This Row],[NEW Formulae]],"Yes",0,""),"")</f>
        <v/>
      </c>
      <c r="I32" s="77" t="b" cm="1">
        <f t="array" ref="I32">SUMPRODUCT((Table417[[#This Row],[Start Date]]&lt;Table417[**End Date])*(Table417[[#This Row],[**End Date]]&gt;Table417[Start Date]))&gt;1</f>
        <v>0</v>
      </c>
      <c r="J32" s="69">
        <f t="shared" si="2"/>
        <v>0</v>
      </c>
      <c r="K32" s="63"/>
    </row>
    <row r="33" spans="1:11" ht="27" customHeight="1" x14ac:dyDescent="0.2">
      <c r="A33" s="55"/>
      <c r="B33" s="56"/>
      <c r="C33" s="78"/>
      <c r="D33" s="73"/>
      <c r="E33" s="74"/>
      <c r="F33" s="80"/>
      <c r="G33" s="75">
        <f t="shared" si="1"/>
        <v>0</v>
      </c>
      <c r="H33" s="76" t="str" cm="1">
        <f t="array" ref="H33">IFERROR(_xlfn.IFS(Table417[[#This Row],[NEW Formulae]],"Yes",0,""),"")</f>
        <v/>
      </c>
      <c r="I33" s="77" t="b" cm="1">
        <f t="array" ref="I33">SUMPRODUCT((Table417[[#This Row],[Start Date]]&lt;Table417[**End Date])*(Table417[[#This Row],[**End Date]]&gt;Table417[Start Date]))&gt;1</f>
        <v>0</v>
      </c>
      <c r="J33" s="69">
        <f t="shared" si="2"/>
        <v>0</v>
      </c>
      <c r="K33" s="63"/>
    </row>
    <row r="34" spans="1:11" ht="27" customHeight="1" x14ac:dyDescent="0.2">
      <c r="A34" s="55"/>
      <c r="B34" s="56"/>
      <c r="C34" s="78"/>
      <c r="D34" s="73"/>
      <c r="E34" s="74"/>
      <c r="F34" s="80"/>
      <c r="G34" s="75">
        <f t="shared" si="1"/>
        <v>0</v>
      </c>
      <c r="H34" s="76" t="str" cm="1">
        <f t="array" ref="H34">IFERROR(_xlfn.IFS(Table417[[#This Row],[NEW Formulae]],"Yes",0,""),"")</f>
        <v/>
      </c>
      <c r="I34" s="77" t="b" cm="1">
        <f t="array" ref="I34">SUMPRODUCT((Table417[[#This Row],[Start Date]]&lt;Table417[**End Date])*(Table417[[#This Row],[**End Date]]&gt;Table417[Start Date]))&gt;1</f>
        <v>0</v>
      </c>
      <c r="J34" s="69">
        <f t="shared" si="2"/>
        <v>0</v>
      </c>
      <c r="K34" s="63"/>
    </row>
    <row r="35" spans="1:11" ht="27" customHeight="1" x14ac:dyDescent="0.2">
      <c r="A35" s="55"/>
      <c r="B35" s="56"/>
      <c r="C35" s="78"/>
      <c r="D35" s="73"/>
      <c r="E35" s="74"/>
      <c r="F35" s="80"/>
      <c r="G35" s="75">
        <f t="shared" si="1"/>
        <v>0</v>
      </c>
      <c r="H35" s="76" t="str" cm="1">
        <f t="array" ref="H35">IFERROR(_xlfn.IFS(Table417[[#This Row],[NEW Formulae]],"Yes",0,""),"")</f>
        <v/>
      </c>
      <c r="I35" s="77" t="b" cm="1">
        <f t="array" ref="I35">SUMPRODUCT((Table417[[#This Row],[Start Date]]&lt;Table417[**End Date])*(Table417[[#This Row],[**End Date]]&gt;Table417[Start Date]))&gt;1</f>
        <v>0</v>
      </c>
      <c r="J35" s="69">
        <f t="shared" si="2"/>
        <v>0</v>
      </c>
      <c r="K35" s="63"/>
    </row>
    <row r="36" spans="1:11" ht="27" customHeight="1" x14ac:dyDescent="0.2">
      <c r="A36" s="57"/>
      <c r="B36" s="58"/>
      <c r="C36" s="78"/>
      <c r="D36" s="73"/>
      <c r="E36" s="74"/>
      <c r="F36" s="80"/>
      <c r="G36" s="75">
        <f t="shared" si="1"/>
        <v>0</v>
      </c>
      <c r="H36" s="76" t="str" cm="1">
        <f t="array" ref="H36">IFERROR(_xlfn.IFS(Table417[[#This Row],[NEW Formulae]],"Yes",0,""),"")</f>
        <v/>
      </c>
      <c r="I36" s="77" t="b" cm="1">
        <f t="array" ref="I36">SUMPRODUCT((Table417[[#This Row],[Start Date]]&lt;Table417[**End Date])*(Table417[[#This Row],[**End Date]]&gt;Table417[Start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IFERROR(_xlfn.IFS(Table417[[#This Row],[NEW Formulae]],"Yes",0,""),"")</f>
        <v/>
      </c>
      <c r="I37" s="77" t="b" cm="1">
        <f t="array" ref="I37">SUMPRODUCT((Table417[[#This Row],[Start Date]]&lt;Table417[**End Date])*(Table417[[#This Row],[**End Date]]&gt;Table417[Start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rXM4PUfndIQ0JO6ubQFBlQZn8fmNxMgBNjTIfGF7cnBI+acD7E0v7itmCYH0IBYK7Y8SKuYtooS2WsHkAlx+4A==" saltValue="+xl/u0d5o3fvrBVw3FPSKg=="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6"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6A31D2D5-76B1-45EE-818C-79D74B53FABD}">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3318229A-A59C-4098-B30D-826B26DD8791}">
      <formula1>COUNTIF($E$18:$E$37,E18)=1</formula1>
    </dataValidation>
    <dataValidation type="whole" allowBlank="1" showInputMessage="1" showErrorMessage="1" errorTitle="ERROR" error="Cannot exceed 40 hours" promptTitle="      Enter Hours" prompt="Cannot exceed 40 hours" sqref="D18:D37" xr:uid="{8B99932D-86FB-4C45-B5D2-4D62566492F0}">
      <formula1>0</formula1>
      <formula2>40</formula2>
    </dataValidation>
    <dataValidation type="custom" errorStyle="warning" allowBlank="1" showInputMessage="1" showErrorMessage="1" errorTitle="ERROR" error="Dates must not overlap" sqref="F19:F37" xr:uid="{D296BEA3-C98A-4B72-B29F-1F962E881669}">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7E3873DA-1F8C-423B-B62F-BCDD956AA24F}">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5567AC8B-156B-4BEF-9F76-79ACEA98D51C}">
          <x14:formula1>
            <xm:f>_xlfn.ANCHORARRAY(MinQualsT!$J$2)</xm:f>
          </x14:formula1>
          <xm:sqref>B6:C6</xm:sqref>
        </x14:dataValidation>
        <x14:dataValidation type="list" allowBlank="1" showInputMessage="1" showErrorMessage="1" prompt="Select relevance" xr:uid="{F08FB9EB-4DF1-47E9-9451-6BAACB39EC6D}">
          <x14:formula1>
            <xm:f>'Exp Relevancy'!$A$2:$A$4</xm:f>
          </x14:formula1>
          <xm:sqref>C19:C37</xm:sqref>
        </x14:dataValidation>
        <x14:dataValidation type="list" showInputMessage="1" showErrorMessage="1" prompt="Select education level" xr:uid="{0C762536-82B8-4BB7-9045-A42E0CA262F2}">
          <x14:formula1>
            <xm:f>'Education List'!$A$2:$A$7</xm:f>
          </x14:formula1>
          <xm:sqref>A10</xm:sqref>
        </x14:dataValidation>
        <x14:dataValidation type="list" allowBlank="1" showInputMessage="1" showErrorMessage="1" prompt="Select education level" xr:uid="{75EF7113-A8EA-46B0-B4AC-CCAC71D67873}">
          <x14:formula1>
            <xm:f>'Education List'!$A$2:$A$7</xm:f>
          </x14:formula1>
          <xm:sqref>A11:A15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F7ADC-5B3A-4222-951F-45276DEBFE68}">
  <sheetPr codeName="Sheet18">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5.71093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IFERROR(_xlfn.IFS(Table418[[#This Row],[NEW Formulae]],"Yes",0,""),"")</f>
        <v/>
      </c>
      <c r="I18" s="77" t="b" cm="1">
        <f t="array" ref="I18">SUMPRODUCT((Table418[[#This Row],[Start Date]]&lt;Table418[**End Date])*(Table418[[#This Row],[**End Date]]&gt;Table418[Start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IFERROR(_xlfn.IFS(Table418[[#This Row],[NEW Formulae]],"Yes",0,""),"")</f>
        <v/>
      </c>
      <c r="I19" s="83" t="b" cm="1">
        <f t="array" ref="I19">SUMPRODUCT((Table418[[#This Row],[Start Date]]&lt;Table418[**End Date])*(Table418[[#This Row],[**End Date]]&gt;Table418[Start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IFERROR(_xlfn.IFS(Table418[[#This Row],[NEW Formulae]],"Yes",0,""),"")</f>
        <v/>
      </c>
      <c r="I20" s="77" t="b" cm="1">
        <f t="array" ref="I20">SUMPRODUCT((Table418[[#This Row],[Start Date]]&lt;Table418[**End Date])*(Table418[[#This Row],[**End Date]]&gt;Table418[Start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IFERROR(_xlfn.IFS(Table418[[#This Row],[NEW Formulae]],"Yes",0,""),"")</f>
        <v/>
      </c>
      <c r="I21" s="77" t="b" cm="1">
        <f t="array" ref="I21">SUMPRODUCT((Table418[[#This Row],[Start Date]]&lt;Table418[**End Date])*(Table418[[#This Row],[**End Date]]&gt;Table418[Start Date]))&gt;1</f>
        <v>0</v>
      </c>
      <c r="J21" s="69">
        <f t="shared" si="2"/>
        <v>0</v>
      </c>
      <c r="K21" s="63"/>
    </row>
    <row r="22" spans="1:11" ht="27" customHeight="1" x14ac:dyDescent="0.2">
      <c r="A22" s="55"/>
      <c r="B22" s="56"/>
      <c r="C22" s="72"/>
      <c r="D22" s="73"/>
      <c r="E22" s="74"/>
      <c r="F22" s="80"/>
      <c r="G22" s="75">
        <f t="shared" si="1"/>
        <v>0</v>
      </c>
      <c r="H22" s="76" t="str" cm="1">
        <f t="array" ref="H22">IFERROR(_xlfn.IFS(Table418[[#This Row],[NEW Formulae]],"Yes",0,""),"")</f>
        <v/>
      </c>
      <c r="I22" s="77" t="b" cm="1">
        <f t="array" ref="I22">SUMPRODUCT((Table418[[#This Row],[Start Date]]&lt;Table418[**End Date])*(Table418[[#This Row],[**End Date]]&gt;Table418[Start Date]))&gt;1</f>
        <v>0</v>
      </c>
      <c r="J22" s="69">
        <f t="shared" si="2"/>
        <v>0</v>
      </c>
      <c r="K22" s="63"/>
    </row>
    <row r="23" spans="1:11" ht="27" customHeight="1" x14ac:dyDescent="0.2">
      <c r="A23" s="55"/>
      <c r="B23" s="56"/>
      <c r="C23" s="72"/>
      <c r="D23" s="73"/>
      <c r="E23" s="74"/>
      <c r="F23" s="80"/>
      <c r="G23" s="75">
        <f t="shared" si="1"/>
        <v>0</v>
      </c>
      <c r="H23" s="76" t="str" cm="1">
        <f t="array" ref="H23">IFERROR(_xlfn.IFS(Table418[[#This Row],[NEW Formulae]],"Yes",0,""),"")</f>
        <v/>
      </c>
      <c r="I23" s="77" t="b" cm="1">
        <f t="array" ref="I23">SUMPRODUCT((Table418[[#This Row],[Start Date]]&lt;Table418[**End Date])*(Table418[[#This Row],[**End Date]]&gt;Table418[Start Date]))&gt;1</f>
        <v>0</v>
      </c>
      <c r="J23" s="69">
        <f t="shared" si="2"/>
        <v>0</v>
      </c>
      <c r="K23" s="63"/>
    </row>
    <row r="24" spans="1:11" ht="27" customHeight="1" x14ac:dyDescent="0.2">
      <c r="A24" s="55"/>
      <c r="B24" s="56"/>
      <c r="C24" s="78"/>
      <c r="D24" s="73"/>
      <c r="E24" s="74"/>
      <c r="F24" s="80"/>
      <c r="G24" s="75">
        <f t="shared" si="1"/>
        <v>0</v>
      </c>
      <c r="H24" s="76" t="str" cm="1">
        <f t="array" ref="H24">IFERROR(_xlfn.IFS(Table418[[#This Row],[NEW Formulae]],"Yes",0,""),"")</f>
        <v/>
      </c>
      <c r="I24" s="77" t="b" cm="1">
        <f t="array" ref="I24">SUMPRODUCT((Table418[[#This Row],[Start Date]]&lt;Table418[**End Date])*(Table418[[#This Row],[**End Date]]&gt;Table418[Start Date]))&gt;1</f>
        <v>0</v>
      </c>
      <c r="J24" s="69">
        <f t="shared" si="2"/>
        <v>0</v>
      </c>
      <c r="K24" s="63"/>
    </row>
    <row r="25" spans="1:11" ht="27" customHeight="1" x14ac:dyDescent="0.2">
      <c r="A25" s="55"/>
      <c r="B25" s="56"/>
      <c r="C25" s="78"/>
      <c r="D25" s="73"/>
      <c r="E25" s="74"/>
      <c r="F25" s="80"/>
      <c r="G25" s="75">
        <f t="shared" si="1"/>
        <v>0</v>
      </c>
      <c r="H25" s="76" t="str" cm="1">
        <f t="array" ref="H25">IFERROR(_xlfn.IFS(Table418[[#This Row],[NEW Formulae]],"Yes",0,""),"")</f>
        <v/>
      </c>
      <c r="I25" s="77" t="b" cm="1">
        <f t="array" ref="I25">SUMPRODUCT((Table418[[#This Row],[Start Date]]&lt;Table418[**End Date])*(Table418[[#This Row],[**End Date]]&gt;Table418[Start Date]))&gt;1</f>
        <v>0</v>
      </c>
      <c r="J25" s="69">
        <f t="shared" si="2"/>
        <v>0</v>
      </c>
      <c r="K25" s="63"/>
    </row>
    <row r="26" spans="1:11" ht="27" customHeight="1" x14ac:dyDescent="0.2">
      <c r="A26" s="55"/>
      <c r="B26" s="56"/>
      <c r="C26" s="78"/>
      <c r="D26" s="73"/>
      <c r="E26" s="74"/>
      <c r="F26" s="80"/>
      <c r="G26" s="75">
        <f t="shared" si="1"/>
        <v>0</v>
      </c>
      <c r="H26" s="76" t="str" cm="1">
        <f t="array" ref="H26">IFERROR(_xlfn.IFS(Table418[[#This Row],[NEW Formulae]],"Yes",0,""),"")</f>
        <v/>
      </c>
      <c r="I26" s="77" t="b" cm="1">
        <f t="array" ref="I26">SUMPRODUCT((Table418[[#This Row],[Start Date]]&lt;Table418[**End Date])*(Table418[[#This Row],[**End Date]]&gt;Table418[Start Date]))&gt;1</f>
        <v>0</v>
      </c>
      <c r="J26" s="69">
        <f t="shared" si="2"/>
        <v>0</v>
      </c>
      <c r="K26" s="63"/>
    </row>
    <row r="27" spans="1:11" ht="27" customHeight="1" x14ac:dyDescent="0.2">
      <c r="A27" s="55"/>
      <c r="B27" s="56"/>
      <c r="C27" s="78"/>
      <c r="D27" s="73"/>
      <c r="E27" s="74"/>
      <c r="F27" s="80"/>
      <c r="G27" s="75">
        <f t="shared" si="1"/>
        <v>0</v>
      </c>
      <c r="H27" s="76" t="str" cm="1">
        <f t="array" ref="H27">IFERROR(_xlfn.IFS(Table418[[#This Row],[NEW Formulae]],"Yes",0,""),"")</f>
        <v/>
      </c>
      <c r="I27" s="77" t="b" cm="1">
        <f t="array" ref="I27">SUMPRODUCT((Table418[[#This Row],[Start Date]]&lt;Table418[**End Date])*(Table418[[#This Row],[**End Date]]&gt;Table418[Start Date]))&gt;1</f>
        <v>0</v>
      </c>
      <c r="J27" s="69">
        <f t="shared" si="2"/>
        <v>0</v>
      </c>
      <c r="K27" s="63"/>
    </row>
    <row r="28" spans="1:11" ht="27" customHeight="1" x14ac:dyDescent="0.2">
      <c r="A28" s="55"/>
      <c r="B28" s="56"/>
      <c r="C28" s="78"/>
      <c r="D28" s="73"/>
      <c r="E28" s="74"/>
      <c r="F28" s="80"/>
      <c r="G28" s="75">
        <f t="shared" si="1"/>
        <v>0</v>
      </c>
      <c r="H28" s="76" t="str" cm="1">
        <f t="array" ref="H28">IFERROR(_xlfn.IFS(Table418[[#This Row],[NEW Formulae]],"Yes",0,""),"")</f>
        <v/>
      </c>
      <c r="I28" s="77" t="b" cm="1">
        <f t="array" ref="I28">SUMPRODUCT((Table418[[#This Row],[Start Date]]&lt;Table418[**End Date])*(Table418[[#This Row],[**End Date]]&gt;Table418[Start Date]))&gt;1</f>
        <v>0</v>
      </c>
      <c r="J28" s="69">
        <f t="shared" si="2"/>
        <v>0</v>
      </c>
      <c r="K28" s="63"/>
    </row>
    <row r="29" spans="1:11" ht="27" customHeight="1" x14ac:dyDescent="0.2">
      <c r="A29" s="55"/>
      <c r="B29" s="56"/>
      <c r="C29" s="78"/>
      <c r="D29" s="73"/>
      <c r="E29" s="74"/>
      <c r="F29" s="80"/>
      <c r="G29" s="75">
        <f t="shared" si="1"/>
        <v>0</v>
      </c>
      <c r="H29" s="76" t="str" cm="1">
        <f t="array" ref="H29">IFERROR(_xlfn.IFS(Table418[[#This Row],[NEW Formulae]],"Yes",0,""),"")</f>
        <v/>
      </c>
      <c r="I29" s="77" t="b" cm="1">
        <f t="array" ref="I29">SUMPRODUCT((Table418[[#This Row],[Start Date]]&lt;Table418[**End Date])*(Table418[[#This Row],[**End Date]]&gt;Table418[Start Date]))&gt;1</f>
        <v>0</v>
      </c>
      <c r="J29" s="69">
        <f t="shared" si="2"/>
        <v>0</v>
      </c>
      <c r="K29" s="63"/>
    </row>
    <row r="30" spans="1:11" ht="27" customHeight="1" x14ac:dyDescent="0.2">
      <c r="A30" s="55"/>
      <c r="B30" s="56"/>
      <c r="C30" s="78"/>
      <c r="D30" s="73"/>
      <c r="E30" s="74"/>
      <c r="F30" s="80"/>
      <c r="G30" s="75">
        <f t="shared" si="1"/>
        <v>0</v>
      </c>
      <c r="H30" s="76" t="str" cm="1">
        <f t="array" ref="H30">IFERROR(_xlfn.IFS(Table418[[#This Row],[NEW Formulae]],"Yes",0,""),"")</f>
        <v/>
      </c>
      <c r="I30" s="77" t="b" cm="1">
        <f t="array" ref="I30">SUMPRODUCT((Table418[[#This Row],[Start Date]]&lt;Table418[**End Date])*(Table418[[#This Row],[**End Date]]&gt;Table418[Start Date]))&gt;1</f>
        <v>0</v>
      </c>
      <c r="J30" s="69">
        <f t="shared" si="2"/>
        <v>0</v>
      </c>
      <c r="K30" s="63"/>
    </row>
    <row r="31" spans="1:11" ht="27" customHeight="1" x14ac:dyDescent="0.2">
      <c r="A31" s="55"/>
      <c r="B31" s="56"/>
      <c r="C31" s="78"/>
      <c r="D31" s="73"/>
      <c r="E31" s="74"/>
      <c r="F31" s="80"/>
      <c r="G31" s="75">
        <f t="shared" si="1"/>
        <v>0</v>
      </c>
      <c r="H31" s="76" t="str" cm="1">
        <f t="array" ref="H31">IFERROR(_xlfn.IFS(Table418[[#This Row],[NEW Formulae]],"Yes",0,""),"")</f>
        <v/>
      </c>
      <c r="I31" s="77" t="b" cm="1">
        <f t="array" ref="I31">SUMPRODUCT((Table418[[#This Row],[Start Date]]&lt;Table418[**End Date])*(Table418[[#This Row],[**End Date]]&gt;Table418[Start Date]))&gt;1</f>
        <v>0</v>
      </c>
      <c r="J31" s="69">
        <f t="shared" si="2"/>
        <v>0</v>
      </c>
      <c r="K31" s="63"/>
    </row>
    <row r="32" spans="1:11" ht="27" customHeight="1" x14ac:dyDescent="0.2">
      <c r="A32" s="55"/>
      <c r="B32" s="56"/>
      <c r="C32" s="78"/>
      <c r="D32" s="73"/>
      <c r="E32" s="74"/>
      <c r="F32" s="80"/>
      <c r="G32" s="75">
        <f t="shared" si="1"/>
        <v>0</v>
      </c>
      <c r="H32" s="76" t="str" cm="1">
        <f t="array" ref="H32">IFERROR(_xlfn.IFS(Table418[[#This Row],[NEW Formulae]],"Yes",0,""),"")</f>
        <v/>
      </c>
      <c r="I32" s="77" t="b" cm="1">
        <f t="array" ref="I32">SUMPRODUCT((Table418[[#This Row],[Start Date]]&lt;Table418[**End Date])*(Table418[[#This Row],[**End Date]]&gt;Table418[Start Date]))&gt;1</f>
        <v>0</v>
      </c>
      <c r="J32" s="69">
        <f t="shared" si="2"/>
        <v>0</v>
      </c>
      <c r="K32" s="63"/>
    </row>
    <row r="33" spans="1:11" ht="27" customHeight="1" x14ac:dyDescent="0.2">
      <c r="A33" s="55"/>
      <c r="B33" s="56"/>
      <c r="C33" s="78"/>
      <c r="D33" s="73"/>
      <c r="E33" s="74"/>
      <c r="F33" s="80"/>
      <c r="G33" s="75">
        <f t="shared" si="1"/>
        <v>0</v>
      </c>
      <c r="H33" s="76" t="str" cm="1">
        <f t="array" ref="H33">IFERROR(_xlfn.IFS(Table418[[#This Row],[NEW Formulae]],"Yes",0,""),"")</f>
        <v/>
      </c>
      <c r="I33" s="77" t="b" cm="1">
        <f t="array" ref="I33">SUMPRODUCT((Table418[[#This Row],[Start Date]]&lt;Table418[**End Date])*(Table418[[#This Row],[**End Date]]&gt;Table418[Start Date]))&gt;1</f>
        <v>0</v>
      </c>
      <c r="J33" s="69">
        <f t="shared" si="2"/>
        <v>0</v>
      </c>
      <c r="K33" s="63"/>
    </row>
    <row r="34" spans="1:11" ht="27" customHeight="1" x14ac:dyDescent="0.2">
      <c r="A34" s="55"/>
      <c r="B34" s="56"/>
      <c r="C34" s="78"/>
      <c r="D34" s="73"/>
      <c r="E34" s="74"/>
      <c r="F34" s="80"/>
      <c r="G34" s="75">
        <f t="shared" si="1"/>
        <v>0</v>
      </c>
      <c r="H34" s="76" t="str" cm="1">
        <f t="array" ref="H34">IFERROR(_xlfn.IFS(Table418[[#This Row],[NEW Formulae]],"Yes",0,""),"")</f>
        <v/>
      </c>
      <c r="I34" s="77" t="b" cm="1">
        <f t="array" ref="I34">SUMPRODUCT((Table418[[#This Row],[Start Date]]&lt;Table418[**End Date])*(Table418[[#This Row],[**End Date]]&gt;Table418[Start Date]))&gt;1</f>
        <v>0</v>
      </c>
      <c r="J34" s="69">
        <f t="shared" si="2"/>
        <v>0</v>
      </c>
      <c r="K34" s="63"/>
    </row>
    <row r="35" spans="1:11" ht="27" customHeight="1" x14ac:dyDescent="0.2">
      <c r="A35" s="55"/>
      <c r="B35" s="56"/>
      <c r="C35" s="78"/>
      <c r="D35" s="73"/>
      <c r="E35" s="74"/>
      <c r="F35" s="80"/>
      <c r="G35" s="75">
        <f t="shared" si="1"/>
        <v>0</v>
      </c>
      <c r="H35" s="76" t="str" cm="1">
        <f t="array" ref="H35">IFERROR(_xlfn.IFS(Table418[[#This Row],[NEW Formulae]],"Yes",0,""),"")</f>
        <v/>
      </c>
      <c r="I35" s="77" t="b" cm="1">
        <f t="array" ref="I35">SUMPRODUCT((Table418[[#This Row],[Start Date]]&lt;Table418[**End Date])*(Table418[[#This Row],[**End Date]]&gt;Table418[Start Date]))&gt;1</f>
        <v>0</v>
      </c>
      <c r="J35" s="69">
        <f t="shared" si="2"/>
        <v>0</v>
      </c>
      <c r="K35" s="63"/>
    </row>
    <row r="36" spans="1:11" ht="27" customHeight="1" x14ac:dyDescent="0.2">
      <c r="A36" s="57"/>
      <c r="B36" s="58"/>
      <c r="C36" s="78"/>
      <c r="D36" s="73"/>
      <c r="E36" s="74"/>
      <c r="F36" s="80"/>
      <c r="G36" s="75">
        <f t="shared" si="1"/>
        <v>0</v>
      </c>
      <c r="H36" s="76" t="str" cm="1">
        <f t="array" ref="H36">IFERROR(_xlfn.IFS(Table418[[#This Row],[NEW Formulae]],"Yes",0,""),"")</f>
        <v/>
      </c>
      <c r="I36" s="77" t="b" cm="1">
        <f t="array" ref="I36">SUMPRODUCT((Table418[[#This Row],[Start Date]]&lt;Table418[**End Date])*(Table418[[#This Row],[**End Date]]&gt;Table418[Start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IFERROR(_xlfn.IFS(Table418[[#This Row],[NEW Formulae]],"Yes",0,""),"")</f>
        <v/>
      </c>
      <c r="I37" s="77" t="b" cm="1">
        <f t="array" ref="I37">SUMPRODUCT((Table418[[#This Row],[Start Date]]&lt;Table418[**End Date])*(Table418[[#This Row],[**End Date]]&gt;Table418[Start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Mzh3jJVcW7S01Jg5ZHT34D+8e5lzkntcKv0BljREqbDbG2P+pL8PJA1BP5yfoCAZgxTpe92cHLt3iN99NyFHDg==" saltValue="c0/wJK2xASfGchK6pyIYjw==" spinCount="100000" sheet="1" formatCells="0" insertColumns="0" insertRows="0" insertHyperlinks="0" deleteColumns="0" deleteRows="0" sort="0" autoFilter="0" pivotTables="0"/>
  <dataConsolidate/>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5"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C5FE4B35-328C-47A9-A7FE-C1B246413E49}">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D8C30F2F-FDC3-4102-9841-72AB63C4A841}">
      <formula1>COUNTIF($E$18:$E$37,E18)=1</formula1>
    </dataValidation>
    <dataValidation type="whole" allowBlank="1" showInputMessage="1" showErrorMessage="1" errorTitle="ERROR" error="Cannot exceed 40 hours" promptTitle="      Enter Hours" prompt="Cannot exceed 40 hours" sqref="D18:D37" xr:uid="{887A4550-CAB5-4B32-8BDC-7038649988FA}">
      <formula1>0</formula1>
      <formula2>40</formula2>
    </dataValidation>
    <dataValidation type="custom" errorStyle="warning" allowBlank="1" showInputMessage="1" showErrorMessage="1" errorTitle="ERROR" error="Dates must not overlap" sqref="F19:F37" xr:uid="{5572F303-8FE5-48A7-AD43-2FDE0D5B6549}">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C30D2FED-543A-4494-84A9-E1D5C3D09897}">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19CA9338-266E-4EF8-B1EB-F615BD741914}">
          <x14:formula1>
            <xm:f>_xlfn.ANCHORARRAY(MinQualsT!$J$2)</xm:f>
          </x14:formula1>
          <xm:sqref>B6:C6</xm:sqref>
        </x14:dataValidation>
        <x14:dataValidation type="list" allowBlank="1" showInputMessage="1" showErrorMessage="1" prompt="Select relevance" xr:uid="{76B24D7F-660D-4448-B379-DF6E8721D3D7}">
          <x14:formula1>
            <xm:f>'Exp Relevancy'!$A$2:$A$4</xm:f>
          </x14:formula1>
          <xm:sqref>C19:C37</xm:sqref>
        </x14:dataValidation>
        <x14:dataValidation type="list" showInputMessage="1" showErrorMessage="1" prompt="Select education level" xr:uid="{F2AE3196-BADC-4170-8607-CA1BD1332C6E}">
          <x14:formula1>
            <xm:f>'Education List'!$A$2:$A$7</xm:f>
          </x14:formula1>
          <xm:sqref>A10</xm:sqref>
        </x14:dataValidation>
        <x14:dataValidation type="list" allowBlank="1" showInputMessage="1" showErrorMessage="1" prompt="Select education level" xr:uid="{9F2C1F25-2B5C-4743-AC49-4A5A8DD6585C}">
          <x14:formula1>
            <xm:f>'Education List'!$A$2:$A$7</xm:f>
          </x14:formula1>
          <xm:sqref>A11:A15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963F7-9B65-45EB-A806-D6C6D0CEA5F8}">
  <sheetPr codeName="Sheet19">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6.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IFERROR(_xlfn.IFS(Table41819[[#This Row],[NEW Formulae]],"Yes",0,""),"")</f>
        <v/>
      </c>
      <c r="I18" s="77" t="b" cm="1">
        <f t="array" ref="I18">SUMPRODUCT((Table41819[[#This Row],[Start Date]]&lt;Table41819[**End Date])*(Table41819[[#This Row],[**End Date]]&gt;Table41819[Start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IFERROR(_xlfn.IFS(Table41819[[#This Row],[NEW Formulae]],"Yes",0,""),"")</f>
        <v/>
      </c>
      <c r="I19" s="83" t="b" cm="1">
        <f t="array" ref="I19">SUMPRODUCT((Table41819[[#This Row],[Start Date]]&lt;Table41819[**End Date])*(Table41819[[#This Row],[**End Date]]&gt;Table41819[Start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IFERROR(_xlfn.IFS(Table41819[[#This Row],[NEW Formulae]],"Yes",0,""),"")</f>
        <v/>
      </c>
      <c r="I20" s="77" t="b" cm="1">
        <f t="array" ref="I20">SUMPRODUCT((Table41819[[#This Row],[Start Date]]&lt;Table41819[**End Date])*(Table41819[[#This Row],[**End Date]]&gt;Table41819[Start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IFERROR(_xlfn.IFS(Table41819[[#This Row],[NEW Formulae]],"Yes",0,""),"")</f>
        <v/>
      </c>
      <c r="I21" s="77" t="b" cm="1">
        <f t="array" ref="I21">SUMPRODUCT((Table41819[[#This Row],[Start Date]]&lt;Table41819[**End Date])*(Table41819[[#This Row],[**End Date]]&gt;Table41819[Start Date]))&gt;1</f>
        <v>0</v>
      </c>
      <c r="J21" s="69">
        <f t="shared" si="2"/>
        <v>0</v>
      </c>
      <c r="K21" s="63"/>
    </row>
    <row r="22" spans="1:11" ht="27" customHeight="1" x14ac:dyDescent="0.2">
      <c r="A22" s="55"/>
      <c r="B22" s="56"/>
      <c r="C22" s="72"/>
      <c r="D22" s="73"/>
      <c r="E22" s="74"/>
      <c r="F22" s="80"/>
      <c r="G22" s="75">
        <f t="shared" si="1"/>
        <v>0</v>
      </c>
      <c r="H22" s="76" t="str" cm="1">
        <f t="array" ref="H22">IFERROR(_xlfn.IFS(Table41819[[#This Row],[NEW Formulae]],"Yes",0,""),"")</f>
        <v/>
      </c>
      <c r="I22" s="77" t="b" cm="1">
        <f t="array" ref="I22">SUMPRODUCT((Table41819[[#This Row],[Start Date]]&lt;Table41819[**End Date])*(Table41819[[#This Row],[**End Date]]&gt;Table41819[Start Date]))&gt;1</f>
        <v>0</v>
      </c>
      <c r="J22" s="69">
        <f t="shared" si="2"/>
        <v>0</v>
      </c>
      <c r="K22" s="63"/>
    </row>
    <row r="23" spans="1:11" ht="27" customHeight="1" x14ac:dyDescent="0.2">
      <c r="A23" s="55"/>
      <c r="B23" s="56"/>
      <c r="C23" s="72"/>
      <c r="D23" s="73"/>
      <c r="E23" s="74"/>
      <c r="F23" s="80"/>
      <c r="G23" s="75">
        <f t="shared" si="1"/>
        <v>0</v>
      </c>
      <c r="H23" s="76" t="str" cm="1">
        <f t="array" ref="H23">IFERROR(_xlfn.IFS(Table41819[[#This Row],[NEW Formulae]],"Yes",0,""),"")</f>
        <v/>
      </c>
      <c r="I23" s="77" t="b" cm="1">
        <f t="array" ref="I23">SUMPRODUCT((Table41819[[#This Row],[Start Date]]&lt;Table41819[**End Date])*(Table41819[[#This Row],[**End Date]]&gt;Table41819[Start Date]))&gt;1</f>
        <v>0</v>
      </c>
      <c r="J23" s="69">
        <f t="shared" si="2"/>
        <v>0</v>
      </c>
      <c r="K23" s="63"/>
    </row>
    <row r="24" spans="1:11" ht="27" customHeight="1" x14ac:dyDescent="0.2">
      <c r="A24" s="55"/>
      <c r="B24" s="56"/>
      <c r="C24" s="78"/>
      <c r="D24" s="73"/>
      <c r="E24" s="74"/>
      <c r="F24" s="80"/>
      <c r="G24" s="75">
        <f t="shared" si="1"/>
        <v>0</v>
      </c>
      <c r="H24" s="76" t="str" cm="1">
        <f t="array" ref="H24">IFERROR(_xlfn.IFS(Table41819[[#This Row],[NEW Formulae]],"Yes",0,""),"")</f>
        <v/>
      </c>
      <c r="I24" s="77" t="b" cm="1">
        <f t="array" ref="I24">SUMPRODUCT((Table41819[[#This Row],[Start Date]]&lt;Table41819[**End Date])*(Table41819[[#This Row],[**End Date]]&gt;Table41819[Start Date]))&gt;1</f>
        <v>0</v>
      </c>
      <c r="J24" s="69">
        <f t="shared" si="2"/>
        <v>0</v>
      </c>
      <c r="K24" s="63"/>
    </row>
    <row r="25" spans="1:11" ht="27" customHeight="1" x14ac:dyDescent="0.2">
      <c r="A25" s="55"/>
      <c r="B25" s="56"/>
      <c r="C25" s="78"/>
      <c r="D25" s="73"/>
      <c r="E25" s="74"/>
      <c r="F25" s="80"/>
      <c r="G25" s="75">
        <f t="shared" si="1"/>
        <v>0</v>
      </c>
      <c r="H25" s="76" t="str" cm="1">
        <f t="array" ref="H25">IFERROR(_xlfn.IFS(Table41819[[#This Row],[NEW Formulae]],"Yes",0,""),"")</f>
        <v/>
      </c>
      <c r="I25" s="77" t="b" cm="1">
        <f t="array" ref="I25">SUMPRODUCT((Table41819[[#This Row],[Start Date]]&lt;Table41819[**End Date])*(Table41819[[#This Row],[**End Date]]&gt;Table41819[Start Date]))&gt;1</f>
        <v>0</v>
      </c>
      <c r="J25" s="69">
        <f t="shared" si="2"/>
        <v>0</v>
      </c>
      <c r="K25" s="63"/>
    </row>
    <row r="26" spans="1:11" ht="27" customHeight="1" x14ac:dyDescent="0.2">
      <c r="A26" s="55"/>
      <c r="B26" s="56"/>
      <c r="C26" s="78"/>
      <c r="D26" s="73"/>
      <c r="E26" s="74"/>
      <c r="F26" s="80"/>
      <c r="G26" s="75">
        <f t="shared" si="1"/>
        <v>0</v>
      </c>
      <c r="H26" s="76" t="str" cm="1">
        <f t="array" ref="H26">IFERROR(_xlfn.IFS(Table41819[[#This Row],[NEW Formulae]],"Yes",0,""),"")</f>
        <v/>
      </c>
      <c r="I26" s="77" t="b" cm="1">
        <f t="array" ref="I26">SUMPRODUCT((Table41819[[#This Row],[Start Date]]&lt;Table41819[**End Date])*(Table41819[[#This Row],[**End Date]]&gt;Table41819[Start Date]))&gt;1</f>
        <v>0</v>
      </c>
      <c r="J26" s="69">
        <f t="shared" si="2"/>
        <v>0</v>
      </c>
      <c r="K26" s="63"/>
    </row>
    <row r="27" spans="1:11" ht="27" customHeight="1" x14ac:dyDescent="0.2">
      <c r="A27" s="55"/>
      <c r="B27" s="56"/>
      <c r="C27" s="78"/>
      <c r="D27" s="73"/>
      <c r="E27" s="74"/>
      <c r="F27" s="80"/>
      <c r="G27" s="75">
        <f t="shared" si="1"/>
        <v>0</v>
      </c>
      <c r="H27" s="76" t="str" cm="1">
        <f t="array" ref="H27">IFERROR(_xlfn.IFS(Table41819[[#This Row],[NEW Formulae]],"Yes",0,""),"")</f>
        <v/>
      </c>
      <c r="I27" s="77" t="b" cm="1">
        <f t="array" ref="I27">SUMPRODUCT((Table41819[[#This Row],[Start Date]]&lt;Table41819[**End Date])*(Table41819[[#This Row],[**End Date]]&gt;Table41819[Start Date]))&gt;1</f>
        <v>0</v>
      </c>
      <c r="J27" s="69">
        <f t="shared" si="2"/>
        <v>0</v>
      </c>
      <c r="K27" s="63"/>
    </row>
    <row r="28" spans="1:11" ht="27" customHeight="1" x14ac:dyDescent="0.2">
      <c r="A28" s="55"/>
      <c r="B28" s="56"/>
      <c r="C28" s="78"/>
      <c r="D28" s="73"/>
      <c r="E28" s="74"/>
      <c r="F28" s="80"/>
      <c r="G28" s="75">
        <f t="shared" si="1"/>
        <v>0</v>
      </c>
      <c r="H28" s="76" t="str" cm="1">
        <f t="array" ref="H28">IFERROR(_xlfn.IFS(Table41819[[#This Row],[NEW Formulae]],"Yes",0,""),"")</f>
        <v/>
      </c>
      <c r="I28" s="77" t="b" cm="1">
        <f t="array" ref="I28">SUMPRODUCT((Table41819[[#This Row],[Start Date]]&lt;Table41819[**End Date])*(Table41819[[#This Row],[**End Date]]&gt;Table41819[Start Date]))&gt;1</f>
        <v>0</v>
      </c>
      <c r="J28" s="69">
        <f t="shared" si="2"/>
        <v>0</v>
      </c>
      <c r="K28" s="63"/>
    </row>
    <row r="29" spans="1:11" ht="27" customHeight="1" x14ac:dyDescent="0.2">
      <c r="A29" s="55"/>
      <c r="B29" s="56"/>
      <c r="C29" s="78"/>
      <c r="D29" s="73"/>
      <c r="E29" s="74"/>
      <c r="F29" s="80"/>
      <c r="G29" s="75">
        <f t="shared" si="1"/>
        <v>0</v>
      </c>
      <c r="H29" s="76" t="str" cm="1">
        <f t="array" ref="H29">IFERROR(_xlfn.IFS(Table41819[[#This Row],[NEW Formulae]],"Yes",0,""),"")</f>
        <v/>
      </c>
      <c r="I29" s="77" t="b" cm="1">
        <f t="array" ref="I29">SUMPRODUCT((Table41819[[#This Row],[Start Date]]&lt;Table41819[**End Date])*(Table41819[[#This Row],[**End Date]]&gt;Table41819[Start Date]))&gt;1</f>
        <v>0</v>
      </c>
      <c r="J29" s="69">
        <f t="shared" si="2"/>
        <v>0</v>
      </c>
      <c r="K29" s="63"/>
    </row>
    <row r="30" spans="1:11" ht="27" customHeight="1" x14ac:dyDescent="0.2">
      <c r="A30" s="55"/>
      <c r="B30" s="56"/>
      <c r="C30" s="78"/>
      <c r="D30" s="73"/>
      <c r="E30" s="74"/>
      <c r="F30" s="80"/>
      <c r="G30" s="75">
        <f t="shared" si="1"/>
        <v>0</v>
      </c>
      <c r="H30" s="76" t="str" cm="1">
        <f t="array" ref="H30">IFERROR(_xlfn.IFS(Table41819[[#This Row],[NEW Formulae]],"Yes",0,""),"")</f>
        <v/>
      </c>
      <c r="I30" s="77" t="b" cm="1">
        <f t="array" ref="I30">SUMPRODUCT((Table41819[[#This Row],[Start Date]]&lt;Table41819[**End Date])*(Table41819[[#This Row],[**End Date]]&gt;Table41819[Start Date]))&gt;1</f>
        <v>0</v>
      </c>
      <c r="J30" s="69">
        <f t="shared" si="2"/>
        <v>0</v>
      </c>
      <c r="K30" s="63"/>
    </row>
    <row r="31" spans="1:11" ht="27" customHeight="1" x14ac:dyDescent="0.2">
      <c r="A31" s="55"/>
      <c r="B31" s="56"/>
      <c r="C31" s="78"/>
      <c r="D31" s="73"/>
      <c r="E31" s="74"/>
      <c r="F31" s="80"/>
      <c r="G31" s="75">
        <f t="shared" si="1"/>
        <v>0</v>
      </c>
      <c r="H31" s="76" t="str" cm="1">
        <f t="array" ref="H31">IFERROR(_xlfn.IFS(Table41819[[#This Row],[NEW Formulae]],"Yes",0,""),"")</f>
        <v/>
      </c>
      <c r="I31" s="77" t="b" cm="1">
        <f t="array" ref="I31">SUMPRODUCT((Table41819[[#This Row],[Start Date]]&lt;Table41819[**End Date])*(Table41819[[#This Row],[**End Date]]&gt;Table41819[Start Date]))&gt;1</f>
        <v>0</v>
      </c>
      <c r="J31" s="69">
        <f t="shared" si="2"/>
        <v>0</v>
      </c>
      <c r="K31" s="63"/>
    </row>
    <row r="32" spans="1:11" ht="27" customHeight="1" x14ac:dyDescent="0.2">
      <c r="A32" s="55"/>
      <c r="B32" s="56"/>
      <c r="C32" s="78"/>
      <c r="D32" s="73"/>
      <c r="E32" s="74"/>
      <c r="F32" s="80"/>
      <c r="G32" s="75">
        <f t="shared" si="1"/>
        <v>0</v>
      </c>
      <c r="H32" s="76" t="str" cm="1">
        <f t="array" ref="H32">IFERROR(_xlfn.IFS(Table41819[[#This Row],[NEW Formulae]],"Yes",0,""),"")</f>
        <v/>
      </c>
      <c r="I32" s="77" t="b" cm="1">
        <f t="array" ref="I32">SUMPRODUCT((Table41819[[#This Row],[Start Date]]&lt;Table41819[**End Date])*(Table41819[[#This Row],[**End Date]]&gt;Table41819[Start Date]))&gt;1</f>
        <v>0</v>
      </c>
      <c r="J32" s="69">
        <f t="shared" si="2"/>
        <v>0</v>
      </c>
      <c r="K32" s="63"/>
    </row>
    <row r="33" spans="1:11" ht="27" customHeight="1" x14ac:dyDescent="0.2">
      <c r="A33" s="55"/>
      <c r="B33" s="56"/>
      <c r="C33" s="78"/>
      <c r="D33" s="73"/>
      <c r="E33" s="74"/>
      <c r="F33" s="80"/>
      <c r="G33" s="75">
        <f t="shared" si="1"/>
        <v>0</v>
      </c>
      <c r="H33" s="76" t="str" cm="1">
        <f t="array" ref="H33">IFERROR(_xlfn.IFS(Table41819[[#This Row],[NEW Formulae]],"Yes",0,""),"")</f>
        <v/>
      </c>
      <c r="I33" s="77" t="b" cm="1">
        <f t="array" ref="I33">SUMPRODUCT((Table41819[[#This Row],[Start Date]]&lt;Table41819[**End Date])*(Table41819[[#This Row],[**End Date]]&gt;Table41819[Start Date]))&gt;1</f>
        <v>0</v>
      </c>
      <c r="J33" s="69">
        <f t="shared" si="2"/>
        <v>0</v>
      </c>
      <c r="K33" s="63"/>
    </row>
    <row r="34" spans="1:11" ht="27" customHeight="1" x14ac:dyDescent="0.2">
      <c r="A34" s="55"/>
      <c r="B34" s="56"/>
      <c r="C34" s="78"/>
      <c r="D34" s="73"/>
      <c r="E34" s="74"/>
      <c r="F34" s="80"/>
      <c r="G34" s="75">
        <f t="shared" si="1"/>
        <v>0</v>
      </c>
      <c r="H34" s="76" t="str" cm="1">
        <f t="array" ref="H34">IFERROR(_xlfn.IFS(Table41819[[#This Row],[NEW Formulae]],"Yes",0,""),"")</f>
        <v/>
      </c>
      <c r="I34" s="77" t="b" cm="1">
        <f t="array" ref="I34">SUMPRODUCT((Table41819[[#This Row],[Start Date]]&lt;Table41819[**End Date])*(Table41819[[#This Row],[**End Date]]&gt;Table41819[Start Date]))&gt;1</f>
        <v>0</v>
      </c>
      <c r="J34" s="69">
        <f t="shared" si="2"/>
        <v>0</v>
      </c>
      <c r="K34" s="63"/>
    </row>
    <row r="35" spans="1:11" ht="27" customHeight="1" x14ac:dyDescent="0.2">
      <c r="A35" s="55"/>
      <c r="B35" s="56"/>
      <c r="C35" s="78"/>
      <c r="D35" s="73"/>
      <c r="E35" s="74"/>
      <c r="F35" s="80"/>
      <c r="G35" s="75">
        <f t="shared" si="1"/>
        <v>0</v>
      </c>
      <c r="H35" s="76" t="str" cm="1">
        <f t="array" ref="H35">IFERROR(_xlfn.IFS(Table41819[[#This Row],[NEW Formulae]],"Yes",0,""),"")</f>
        <v/>
      </c>
      <c r="I35" s="77" t="b" cm="1">
        <f t="array" ref="I35">SUMPRODUCT((Table41819[[#This Row],[Start Date]]&lt;Table41819[**End Date])*(Table41819[[#This Row],[**End Date]]&gt;Table41819[Start Date]))&gt;1</f>
        <v>0</v>
      </c>
      <c r="J35" s="69">
        <f t="shared" si="2"/>
        <v>0</v>
      </c>
      <c r="K35" s="63"/>
    </row>
    <row r="36" spans="1:11" ht="27" customHeight="1" x14ac:dyDescent="0.2">
      <c r="A36" s="57"/>
      <c r="B36" s="58"/>
      <c r="C36" s="78"/>
      <c r="D36" s="73"/>
      <c r="E36" s="74"/>
      <c r="F36" s="80"/>
      <c r="G36" s="75">
        <f t="shared" si="1"/>
        <v>0</v>
      </c>
      <c r="H36" s="76" t="str" cm="1">
        <f t="array" ref="H36">IFERROR(_xlfn.IFS(Table41819[[#This Row],[NEW Formulae]],"Yes",0,""),"")</f>
        <v/>
      </c>
      <c r="I36" s="77" t="b" cm="1">
        <f t="array" ref="I36">SUMPRODUCT((Table41819[[#This Row],[Start Date]]&lt;Table41819[**End Date])*(Table41819[[#This Row],[**End Date]]&gt;Table41819[Start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IFERROR(_xlfn.IFS(Table41819[[#This Row],[NEW Formulae]],"Yes",0,""),"")</f>
        <v/>
      </c>
      <c r="I37" s="77" t="b" cm="1">
        <f t="array" ref="I37">SUMPRODUCT((Table41819[[#This Row],[Start Date]]&lt;Table41819[**End Date])*(Table41819[[#This Row],[**End Date]]&gt;Table41819[Start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kpV0ItV6/P08kWTc4XJI5yyDEaDCsWaCDpVAKU0fOJ/102+Wvq4OzxJUy0J1rj1MTHGpShIycgDUIWSVPzwYeg==" saltValue="XeTqjX8AR/QgP4bICOVta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4"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137A1608-BA1B-49B6-9BD6-2A55E5FA8018}">
      <formula1>COUNTIF($F$18:$F$37,F19)=1</formula1>
    </dataValidation>
    <dataValidation type="whole" allowBlank="1" showInputMessage="1" showErrorMessage="1" errorTitle="ERROR" error="Cannot exceed 40 hours" promptTitle="      Enter Hours" prompt="Cannot exceed 40 hours" sqref="D18:D37" xr:uid="{666C5D0B-0633-4391-B227-36F2B5D691E4}">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5721F315-3A0B-40A0-9B0C-BBD55BDCDA03}">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C8329E4A-15DB-435B-AA8B-D9A5FBA5165A}">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3C2DD1BE-DC5B-4540-935C-F5DFBF48975B}">
          <x14:formula1>
            <xm:f>'Education List'!$A$2:$A$7</xm:f>
          </x14:formula1>
          <xm:sqref>A11:A15</xm:sqref>
        </x14:dataValidation>
        <x14:dataValidation type="list" showInputMessage="1" showErrorMessage="1" prompt="Select education level" xr:uid="{923AF9A3-C9E5-45DC-B7F3-8F7C9FA6F46E}">
          <x14:formula1>
            <xm:f>'Education List'!$A$2:$A$7</xm:f>
          </x14:formula1>
          <xm:sqref>A10</xm:sqref>
        </x14:dataValidation>
        <x14:dataValidation type="list" allowBlank="1" showInputMessage="1" showErrorMessage="1" prompt="Select relevance" xr:uid="{4E57DAB4-1345-4EC7-9465-5A8904980C57}">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6384386A-5978-426E-B15D-3C1AF37E55F2}">
          <x14:formula1>
            <xm:f>_xlfn.ANCHORARRAY(MinQualsT!$J$2)</xm:f>
          </x14:formula1>
          <xm:sqref>B6:C6</xm:sqref>
        </x14:dataValidation>
        <x14:dataValidation type="list" allowBlank="1" showInputMessage="1" showErrorMessage="1" promptTitle="SELECT RELEVANCE" prompt="Not related_x000a_Indirectly related_x000a_Direcly related" xr:uid="{46C59E8C-CE09-4F2B-B5C7-8DD5109DFDFA}">
          <x14:formula1>
            <xm:f>'Exp Relevancy'!$A$2:$A$4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FCAD6-A25C-4EF7-8989-6B2482B40F54}">
  <sheetPr codeName="Sheet61">
    <tabColor theme="6"/>
  </sheetPr>
  <dimension ref="A1:N1057"/>
  <sheetViews>
    <sheetView workbookViewId="0">
      <selection activeCell="B4" sqref="B4"/>
    </sheetView>
  </sheetViews>
  <sheetFormatPr defaultColWidth="8.7109375" defaultRowHeight="19.5" customHeight="1" x14ac:dyDescent="0.25"/>
  <cols>
    <col min="1" max="1" width="15.85546875" style="3" customWidth="1"/>
    <col min="2" max="2" width="32.28515625" bestFit="1" customWidth="1"/>
    <col min="3" max="3" width="11.140625" bestFit="1" customWidth="1"/>
    <col min="4" max="4" width="12.140625" customWidth="1"/>
    <col min="5" max="5" width="10" customWidth="1"/>
    <col min="6" max="6" width="14.28515625" style="2" bestFit="1" customWidth="1"/>
    <col min="7" max="7" width="75" hidden="1" customWidth="1"/>
    <col min="8" max="8" width="126.85546875" style="2" hidden="1" customWidth="1"/>
    <col min="9" max="9" width="15.42578125" style="2" bestFit="1" customWidth="1"/>
    <col min="10" max="10" width="34.7109375" style="2" customWidth="1"/>
    <col min="12" max="12" width="15.85546875" style="2" customWidth="1"/>
    <col min="13" max="13" width="40.85546875" style="2" customWidth="1"/>
    <col min="14" max="14" width="10.85546875" style="3" customWidth="1"/>
    <col min="15" max="16384" width="8.7109375" style="2"/>
  </cols>
  <sheetData>
    <row r="1" spans="1:14" ht="28.5" customHeight="1" x14ac:dyDescent="0.25">
      <c r="A1" s="5" t="s">
        <v>20</v>
      </c>
      <c r="B1" s="5" t="s">
        <v>21</v>
      </c>
      <c r="C1" s="5" t="s">
        <v>22</v>
      </c>
      <c r="D1" s="5" t="s">
        <v>23</v>
      </c>
      <c r="E1" s="5" t="s">
        <v>25</v>
      </c>
      <c r="F1" s="5" t="s">
        <v>26</v>
      </c>
      <c r="G1" s="5" t="s">
        <v>24</v>
      </c>
      <c r="H1" s="5" t="s">
        <v>2</v>
      </c>
      <c r="J1" s="24" t="s">
        <v>5195</v>
      </c>
      <c r="K1" s="2"/>
      <c r="N1" s="2"/>
    </row>
    <row r="2" spans="1:14" s="13" customFormat="1" ht="27.75" customHeight="1" x14ac:dyDescent="0.25">
      <c r="A2" s="2" t="s">
        <v>472</v>
      </c>
      <c r="B2" s="1" t="str">
        <f>VLOOKUP(A2,ClassificationT!A:B,2,FALSE)</f>
        <v>*Mgr,Employee &amp; Org Devt</v>
      </c>
      <c r="C2" s="2" t="str">
        <f>VLOOKUP(A2,ClassificationT!A:D,4,FALSE)</f>
        <v>SE</v>
      </c>
      <c r="D2" s="2" t="str">
        <f>VLOOKUP(A2,ClassificationT!A:C,3,FALSE)</f>
        <v>Grade 15</v>
      </c>
      <c r="E2" s="2">
        <f>VLOOKUP(A2,ClassificationT!A:T,19,FALSE)</f>
        <v>4</v>
      </c>
      <c r="F2" s="2">
        <f>VLOOKUP(A2,ClassificationT!A:T,20,FALSE)</f>
        <v>7</v>
      </c>
      <c r="G2" s="2" t="str">
        <f>IFERROR(VLOOKUP(B2,ClassificationT!B:K,10,FALSE),"-")</f>
        <v>Bachelor's degree</v>
      </c>
      <c r="H2" s="2" t="str">
        <f>IFERROR(VLOOKUP(B2,ClassificationT!B:L,11,FALSE),"-")</f>
        <v>At Least 7 Years Of Experience Directly Related To The Duties And Responsibilities Specified.</v>
      </c>
      <c r="J2" s="13" t="str" cm="1">
        <f t="array" ref="J2:J1057">_xlfn._xlws.FILTER(MinQual[[#All],[Pclass Title]],ISNUMBER(SEARCH('Edu+Exp Calculator M'!B6,MinQual[[#All],[Pclass Title]])),"Not Found")</f>
        <v>Pclass Title</v>
      </c>
    </row>
    <row r="3" spans="1:14" ht="19.5" customHeight="1" x14ac:dyDescent="0.25">
      <c r="A3" s="2" t="s">
        <v>5095</v>
      </c>
      <c r="B3" s="1" t="str">
        <f>VLOOKUP(A3,ClassificationT!A:B,2,FALSE)</f>
        <v>Academic Advisement Coord</v>
      </c>
      <c r="C3" s="2" t="str">
        <f>VLOOKUP(A3,ClassificationT!A:D,4,FALSE)</f>
        <v>SE</v>
      </c>
      <c r="D3" s="2" t="str">
        <f>VLOOKUP(A3,ClassificationT!A:C,3,FALSE)</f>
        <v>Grade 13</v>
      </c>
      <c r="E3" s="2">
        <f>VLOOKUP(A3,ClassificationT!A:T,19,FALSE)</f>
        <v>4</v>
      </c>
      <c r="F3" s="2">
        <f>VLOOKUP(A3,ClassificationT!A:T,20,FALSE)</f>
        <v>3</v>
      </c>
      <c r="G3" s="2" t="str">
        <f>IFERROR(VLOOKUP(B3,ClassificationT!B:K,10,FALSE),"-")</f>
        <v>Bachelor's degree</v>
      </c>
      <c r="H3" s="2" t="str">
        <f>IFERROR(VLOOKUP(B3,ClassificationT!B:L,11,FALSE),"-")</f>
        <v>At Least 3 Years Of Experience Directly Related To The Duties And Responsibilities Specified.</v>
      </c>
      <c r="J3" s="2" t="str">
        <v>*Mgr,Employee &amp; Org Devt</v>
      </c>
      <c r="K3" s="2"/>
      <c r="N3" s="2"/>
    </row>
    <row r="4" spans="1:14" ht="19.5" customHeight="1" x14ac:dyDescent="0.25">
      <c r="A4" s="2" t="s">
        <v>1531</v>
      </c>
      <c r="B4" s="1" t="str">
        <f>VLOOKUP(A4,ClassificationT!A:B,2,FALSE)</f>
        <v>Academic Advisor</v>
      </c>
      <c r="C4" s="2" t="str">
        <f>VLOOKUP(A4,ClassificationT!A:D,4,FALSE)</f>
        <v>SU</v>
      </c>
      <c r="D4" s="2" t="str">
        <f>VLOOKUP(A4,ClassificationT!A:C,3,FALSE)</f>
        <v>Grade 10</v>
      </c>
      <c r="E4" s="2">
        <f>VLOOKUP(A4,ClassificationT!A:T,19,FALSE)</f>
        <v>4</v>
      </c>
      <c r="F4" s="2">
        <f>VLOOKUP(A4,ClassificationT!A:T,20,FALSE)</f>
        <v>0</v>
      </c>
      <c r="G4" s="2" t="str">
        <f>IFERROR(VLOOKUP(B4,ClassificationT!B:K,10,FALSE),"-")</f>
        <v>Bachelor's degree</v>
      </c>
      <c r="H4" s="2" t="str">
        <f>IFERROR(VLOOKUP(B4,ClassificationT!B:L,11,FALSE),"-")</f>
        <v>No Previous Experience Required.</v>
      </c>
      <c r="J4" s="2" t="str">
        <v>Academic Advisement Coord</v>
      </c>
      <c r="K4" s="2"/>
      <c r="N4" s="2"/>
    </row>
    <row r="5" spans="1:14" ht="19.5" customHeight="1" x14ac:dyDescent="0.25">
      <c r="A5" s="2" t="s">
        <v>1159</v>
      </c>
      <c r="B5" s="1" t="str">
        <f>VLOOKUP(A5,ClassificationT!A:B,2,FALSE)</f>
        <v>Academic Advisor,Sr</v>
      </c>
      <c r="C5" s="2" t="str">
        <f>VLOOKUP(A5,ClassificationT!A:D,4,FALSE)</f>
        <v>SU</v>
      </c>
      <c r="D5" s="2" t="str">
        <f>VLOOKUP(A5,ClassificationT!A:C,3,FALSE)</f>
        <v>Grade 12</v>
      </c>
      <c r="E5" s="2">
        <f>VLOOKUP(A5,ClassificationT!A:T,19,FALSE)</f>
        <v>4</v>
      </c>
      <c r="F5" s="2">
        <f>VLOOKUP(A5,ClassificationT!A:T,20,FALSE)</f>
        <v>2</v>
      </c>
      <c r="G5" s="2" t="str">
        <f>IFERROR(VLOOKUP(B5,ClassificationT!B:K,10,FALSE),"-")</f>
        <v>Bachelor's degree</v>
      </c>
      <c r="H5" s="2" t="str">
        <f>IFERROR(VLOOKUP(B5,ClassificationT!B:L,11,FALSE),"-")</f>
        <v>At Least 2 Years Of Experience Directly Related To The Duties And Responsibilities Specified.</v>
      </c>
      <c r="J5" s="2" t="str">
        <v>Academic Advisor</v>
      </c>
      <c r="K5" s="2"/>
      <c r="N5" s="2"/>
    </row>
    <row r="6" spans="1:14" ht="19.5" customHeight="1" x14ac:dyDescent="0.25">
      <c r="A6" s="2" t="s">
        <v>1927</v>
      </c>
      <c r="B6" s="1" t="str">
        <f>VLOOKUP(A6,ClassificationT!A:B,2,FALSE)</f>
        <v>Academic Intern</v>
      </c>
      <c r="C6" s="2" t="str">
        <f>VLOOKUP(A6,ClassificationT!A:D,4,FALSE)</f>
        <v>SN</v>
      </c>
      <c r="D6" s="2" t="str">
        <f>VLOOKUP(A6,ClassificationT!A:C,3,FALSE)</f>
        <v>Grade 06</v>
      </c>
      <c r="E6" s="2">
        <f>VLOOKUP(A6,ClassificationT!A:T,19,FALSE)</f>
        <v>0</v>
      </c>
      <c r="F6" s="2">
        <f>VLOOKUP(A6,ClassificationT!A:T,20,FALSE)</f>
        <v>0</v>
      </c>
      <c r="G6" s="2" t="str">
        <f>IFERROR(VLOOKUP(B6,ClassificationT!B:K,10,FALSE),"-")</f>
        <v>Currently enrolled in high school or must have obtained high school diploma no greater than 24 months prior to hire date.</v>
      </c>
      <c r="H6" s="2" t="str">
        <f>IFERROR(VLOOKUP(B6,ClassificationT!B:L,11,FALSE),"-")</f>
        <v>Currently Enrolled In High School Or Must Have Obtained High School Diploma No Greater Than 24 Months Prior To Hire Date.</v>
      </c>
      <c r="J6" s="2" t="str">
        <v>Academic Advisor,Sr</v>
      </c>
      <c r="K6" s="2"/>
      <c r="N6" s="2"/>
    </row>
    <row r="7" spans="1:14" ht="19.5" customHeight="1" x14ac:dyDescent="0.25">
      <c r="A7" s="2" t="s">
        <v>384</v>
      </c>
      <c r="B7" s="1" t="str">
        <f>VLOOKUP(A7,ClassificationT!A:B,2,FALSE)</f>
        <v>Academic Opns Ofcr</v>
      </c>
      <c r="C7" s="2" t="str">
        <f>VLOOKUP(A7,ClassificationT!A:D,4,FALSE)</f>
        <v>SE</v>
      </c>
      <c r="D7" s="2" t="str">
        <f>VLOOKUP(A7,ClassificationT!A:C,3,FALSE)</f>
        <v>Grade 15</v>
      </c>
      <c r="E7" s="2">
        <f>VLOOKUP(A7,ClassificationT!A:T,19,FALSE)</f>
        <v>4</v>
      </c>
      <c r="F7" s="2">
        <f>VLOOKUP(A7,ClassificationT!A:T,20,FALSE)</f>
        <v>5</v>
      </c>
      <c r="G7" s="2" t="str">
        <f>IFERROR(VLOOKUP(B7,ClassificationT!B:K,10,FALSE),"-")</f>
        <v>Bachelor's degree</v>
      </c>
      <c r="H7" s="2" t="str">
        <f>IFERROR(VLOOKUP(B7,ClassificationT!B:L,11,FALSE),"-")</f>
        <v>At Least 5 Years Of Experience Directly Related To The Duties And Responsibilities Specified.</v>
      </c>
      <c r="J7" s="2" t="str">
        <v>Academic Intern</v>
      </c>
      <c r="K7" s="2"/>
      <c r="N7" s="2"/>
    </row>
    <row r="8" spans="1:14" ht="19.5" customHeight="1" x14ac:dyDescent="0.25">
      <c r="A8" s="2" t="s">
        <v>211</v>
      </c>
      <c r="B8" s="1" t="str">
        <f>VLOOKUP(A8,ClassificationT!A:B,2,FALSE)</f>
        <v>Academic Opns Ofcr (Sr)</v>
      </c>
      <c r="C8" s="2" t="str">
        <f>VLOOKUP(A8,ClassificationT!A:D,4,FALSE)</f>
        <v>SE</v>
      </c>
      <c r="D8" s="2" t="str">
        <f>VLOOKUP(A8,ClassificationT!A:C,3,FALSE)</f>
        <v>Grade 16</v>
      </c>
      <c r="E8" s="2">
        <f>VLOOKUP(A8,ClassificationT!A:T,19,FALSE)</f>
        <v>4</v>
      </c>
      <c r="F8" s="2">
        <f>VLOOKUP(A8,ClassificationT!A:T,20,FALSE)</f>
        <v>7</v>
      </c>
      <c r="G8" s="2" t="str">
        <f>IFERROR(VLOOKUP(B8,ClassificationT!B:K,10,FALSE),"-")</f>
        <v>Bachelor's degree</v>
      </c>
      <c r="H8" s="2" t="str">
        <f>IFERROR(VLOOKUP(B8,ClassificationT!B:L,11,FALSE),"-")</f>
        <v>At Least 7 Years Of Experience Directly Related To The Duties And Responsibilities Specified.</v>
      </c>
      <c r="J8" s="2" t="str">
        <v>Academic Opns Ofcr</v>
      </c>
      <c r="K8" s="2"/>
      <c r="N8" s="2"/>
    </row>
    <row r="9" spans="1:14" ht="19.5" customHeight="1" x14ac:dyDescent="0.25">
      <c r="A9" s="2" t="s">
        <v>3204</v>
      </c>
      <c r="B9" s="1" t="str">
        <f>VLOOKUP(A9,ClassificationT!A:B,2,FALSE)</f>
        <v>Academic Program Review Splst</v>
      </c>
      <c r="C9" s="2" t="str">
        <f>VLOOKUP(A9,ClassificationT!A:D,4,FALSE)</f>
        <v>SE</v>
      </c>
      <c r="D9" s="2" t="str">
        <f>VLOOKUP(A9,ClassificationT!A:C,3,FALSE)</f>
        <v>Grade 12</v>
      </c>
      <c r="E9" s="2">
        <f>VLOOKUP(A9,ClassificationT!A:T,19,FALSE)</f>
        <v>4</v>
      </c>
      <c r="F9" s="2">
        <f>VLOOKUP(A9,ClassificationT!A:T,20,FALSE)</f>
        <v>3</v>
      </c>
      <c r="G9" s="2" t="str">
        <f>IFERROR(VLOOKUP(B9,ClassificationT!B:K,10,FALSE),"-")</f>
        <v>Bachelor's degree</v>
      </c>
      <c r="H9" s="2" t="str">
        <f>IFERROR(VLOOKUP(B9,ClassificationT!B:L,11,FALSE),"-")</f>
        <v>At least 3 years of experience directly related to the duties and responsibilities specified.</v>
      </c>
      <c r="J9" s="2" t="str">
        <v>Academic Opns Ofcr (Sr)</v>
      </c>
      <c r="K9" s="2"/>
      <c r="N9" s="2"/>
    </row>
    <row r="10" spans="1:14" ht="19.5" customHeight="1" x14ac:dyDescent="0.25">
      <c r="A10" s="2" t="s">
        <v>611</v>
      </c>
      <c r="B10" s="1" t="str">
        <f>VLOOKUP(A10,ClassificationT!A:B,2,FALSE)</f>
        <v>Academic Success Mgr/Law Schl</v>
      </c>
      <c r="C10" s="2" t="str">
        <f>VLOOKUP(A10,ClassificationT!A:D,4,FALSE)</f>
        <v>SE</v>
      </c>
      <c r="D10" s="2" t="str">
        <f>VLOOKUP(A10,ClassificationT!A:C,3,FALSE)</f>
        <v>Grade 14</v>
      </c>
      <c r="E10" s="2">
        <f>VLOOKUP(A10,ClassificationT!A:T,19,FALSE)</f>
        <v>4</v>
      </c>
      <c r="F10" s="2">
        <f>VLOOKUP(A10,ClassificationT!A:T,20,FALSE)</f>
        <v>5</v>
      </c>
      <c r="G10" s="2" t="str">
        <f>IFERROR(VLOOKUP(B10,ClassificationT!B:K,10,FALSE),"-")</f>
        <v>Bachelor's degree</v>
      </c>
      <c r="H10" s="2" t="str">
        <f>IFERROR(VLOOKUP(B10,ClassificationT!B:L,11,FALSE),"-")</f>
        <v>At Least 5 Years Of Experience Directly Related To The Duties And Responsibilities Specified.</v>
      </c>
      <c r="J10" s="2" t="str">
        <v>Academic Program Review Splst</v>
      </c>
      <c r="K10" s="2"/>
      <c r="N10" s="2"/>
    </row>
    <row r="11" spans="1:14" ht="19.5" customHeight="1" x14ac:dyDescent="0.25">
      <c r="A11" s="2" t="s">
        <v>4622</v>
      </c>
      <c r="B11" s="1" t="str">
        <f>VLOOKUP(A11,ClassificationT!A:B,2,FALSE)</f>
        <v>Accessioning Tech</v>
      </c>
      <c r="C11" s="2" t="str">
        <f>VLOOKUP(A11,ClassificationT!A:D,4,FALSE)</f>
        <v>SU</v>
      </c>
      <c r="D11" s="2" t="str">
        <f>VLOOKUP(A11,ClassificationT!A:C,3,FALSE)</f>
        <v>Grade 09</v>
      </c>
      <c r="E11" s="2">
        <f>VLOOKUP(A11,ClassificationT!A:T,19,FALSE)</f>
        <v>0</v>
      </c>
      <c r="F11" s="2">
        <f>VLOOKUP(A11,ClassificationT!A:T,20,FALSE)</f>
        <v>1</v>
      </c>
      <c r="G11" s="2" t="str">
        <f>IFERROR(VLOOKUP(B11,ClassificationT!B:K,10,FALSE),"-")</f>
        <v>High school diploma or GED</v>
      </c>
      <c r="H11" s="2" t="str">
        <f>IFERROR(VLOOKUP(B11,ClassificationT!B:L,11,FALSE),"-")</f>
        <v>At least 1 year of experience directly related to the duties and responsibilities specified.</v>
      </c>
      <c r="J11" s="2" t="str">
        <v>Academic Success Mgr/Law Schl</v>
      </c>
      <c r="K11" s="2"/>
      <c r="N11" s="2"/>
    </row>
    <row r="12" spans="1:14" ht="19.5" customHeight="1" x14ac:dyDescent="0.25">
      <c r="A12" s="2" t="s">
        <v>4647</v>
      </c>
      <c r="B12" s="1" t="str">
        <f>VLOOKUP(A12,ClassificationT!A:B,2,FALSE)</f>
        <v>Accessioning Tech,Sr</v>
      </c>
      <c r="C12" s="2" t="str">
        <f>VLOOKUP(A12,ClassificationT!A:D,4,FALSE)</f>
        <v>SU</v>
      </c>
      <c r="D12" s="2" t="str">
        <f>VLOOKUP(A12,ClassificationT!A:C,3,FALSE)</f>
        <v>Grade 10</v>
      </c>
      <c r="E12" s="2">
        <f>VLOOKUP(A12,ClassificationT!A:T,19,FALSE)</f>
        <v>0</v>
      </c>
      <c r="F12" s="2">
        <f>VLOOKUP(A12,ClassificationT!A:T,20,FALSE)</f>
        <v>2</v>
      </c>
      <c r="G12" s="2" t="str">
        <f>IFERROR(VLOOKUP(B12,ClassificationT!B:K,10,FALSE),"-")</f>
        <v>High school diploma or GED</v>
      </c>
      <c r="H12" s="2" t="str">
        <f>IFERROR(VLOOKUP(B12,ClassificationT!B:L,11,FALSE),"-")</f>
        <v>At least 2 years of experience directly related to the duties and responsibilities specified.</v>
      </c>
      <c r="J12" s="2" t="str">
        <v>Accessioning Tech</v>
      </c>
      <c r="K12" s="2"/>
      <c r="N12" s="2"/>
    </row>
    <row r="13" spans="1:14" ht="19.5" customHeight="1" x14ac:dyDescent="0.25">
      <c r="A13" s="2" t="s">
        <v>1106</v>
      </c>
      <c r="B13" s="1" t="str">
        <f>VLOOKUP(A13,ClassificationT!A:B,2,FALSE)</f>
        <v>Accommodations Specialist</v>
      </c>
      <c r="C13" s="2" t="str">
        <f>VLOOKUP(A13,ClassificationT!A:D,4,FALSE)</f>
        <v>SE</v>
      </c>
      <c r="D13" s="2" t="str">
        <f>VLOOKUP(A13,ClassificationT!A:C,3,FALSE)</f>
        <v>Grade 12</v>
      </c>
      <c r="E13" s="2">
        <f>VLOOKUP(A13,ClassificationT!A:T,19,FALSE)</f>
        <v>4</v>
      </c>
      <c r="F13" s="2">
        <f>VLOOKUP(A13,ClassificationT!A:T,20,FALSE)</f>
        <v>3</v>
      </c>
      <c r="G13" s="2" t="str">
        <f>IFERROR(VLOOKUP(B13,ClassificationT!B:K,10,FALSE),"-")</f>
        <v>Bachelor's degree in a directly related field</v>
      </c>
      <c r="H13" s="2" t="str">
        <f>IFERROR(VLOOKUP(B13,ClassificationT!B:L,11,FALSE),"-")</f>
        <v>At Least 3 Years Of Experience Directly Related To The Duties And Responsibilities Specified.</v>
      </c>
      <c r="J13" s="2" t="str">
        <v>Accessioning Tech,Sr</v>
      </c>
      <c r="K13" s="2"/>
      <c r="N13" s="2"/>
    </row>
    <row r="14" spans="1:14" ht="19.5" customHeight="1" x14ac:dyDescent="0.25">
      <c r="A14" s="2" t="s">
        <v>1262</v>
      </c>
      <c r="B14" s="1" t="str">
        <f>VLOOKUP(A14,ClassificationT!A:B,2,FALSE)</f>
        <v>Account Exec/Broadcast Media</v>
      </c>
      <c r="C14" s="2" t="str">
        <f>VLOOKUP(A14,ClassificationT!A:D,4,FALSE)</f>
        <v>SE</v>
      </c>
      <c r="D14" s="2" t="str">
        <f>VLOOKUP(A14,ClassificationT!A:C,3,FALSE)</f>
        <v>Grade 11</v>
      </c>
      <c r="E14" s="2">
        <f>VLOOKUP(A14,ClassificationT!A:T,19,FALSE)</f>
        <v>2</v>
      </c>
      <c r="F14" s="2">
        <f>VLOOKUP(A14,ClassificationT!A:T,20,FALSE)</f>
        <v>5</v>
      </c>
      <c r="G14" s="2" t="str">
        <f>IFERROR(VLOOKUP(B14,ClassificationT!B:K,10,FALSE),"-")</f>
        <v>Associate's degree</v>
      </c>
      <c r="H14" s="2" t="str">
        <f>IFERROR(VLOOKUP(B14,ClassificationT!B:L,11,FALSE),"-")</f>
        <v>At Least 5 Years Of Experience Directly Related To The Duties And Responsibilities Specified.</v>
      </c>
      <c r="J14" s="2" t="str">
        <v>Accommodations Specialist</v>
      </c>
      <c r="K14" s="2"/>
      <c r="N14" s="2"/>
    </row>
    <row r="15" spans="1:14" ht="19.5" customHeight="1" x14ac:dyDescent="0.25">
      <c r="A15" s="2" t="s">
        <v>1218</v>
      </c>
      <c r="B15" s="1" t="str">
        <f>VLOOKUP(A15,ClassificationT!A:B,2,FALSE)</f>
        <v>Accountant 1</v>
      </c>
      <c r="C15" s="2" t="str">
        <f>VLOOKUP(A15,ClassificationT!A:D,4,FALSE)</f>
        <v>SE</v>
      </c>
      <c r="D15" s="2" t="str">
        <f>VLOOKUP(A15,ClassificationT!A:C,3,FALSE)</f>
        <v>Grade 11</v>
      </c>
      <c r="E15" s="2">
        <f>VLOOKUP(A15,ClassificationT!A:T,19,FALSE)</f>
        <v>4</v>
      </c>
      <c r="F15" s="2">
        <f>VLOOKUP(A15,ClassificationT!A:T,20,FALSE)</f>
        <v>0</v>
      </c>
      <c r="G15" s="2" t="str">
        <f>IFERROR(VLOOKUP(B15,ClassificationT!B:K,10,FALSE),"-")</f>
        <v>Bachelor's degree and successful completion of at least 9 credit hours of university-level accounting through intermediate accounting</v>
      </c>
      <c r="H15" s="2" t="str">
        <f>IFERROR(VLOOKUP(B15,ClassificationT!B:L,11,FALSE),"-")</f>
        <v>No Previous Experience Required.</v>
      </c>
      <c r="J15" s="2" t="str">
        <v>Account Exec/Broadcast Media</v>
      </c>
      <c r="K15" s="2"/>
      <c r="N15" s="2"/>
    </row>
    <row r="16" spans="1:14" ht="19.5" customHeight="1" x14ac:dyDescent="0.25">
      <c r="A16" s="2" t="s">
        <v>1016</v>
      </c>
      <c r="B16" s="1" t="str">
        <f>VLOOKUP(A16,ClassificationT!A:B,2,FALSE)</f>
        <v>Accountant 2</v>
      </c>
      <c r="C16" s="2" t="str">
        <f>VLOOKUP(A16,ClassificationT!A:D,4,FALSE)</f>
        <v>SE</v>
      </c>
      <c r="D16" s="2" t="str">
        <f>VLOOKUP(A16,ClassificationT!A:C,3,FALSE)</f>
        <v>Grade 12</v>
      </c>
      <c r="E16" s="2">
        <f>VLOOKUP(A16,ClassificationT!A:T,19,FALSE)</f>
        <v>4</v>
      </c>
      <c r="F16" s="2">
        <f>VLOOKUP(A16,ClassificationT!A:T,20,FALSE)</f>
        <v>1</v>
      </c>
      <c r="G16" s="2" t="str">
        <f>IFERROR(VLOOKUP(B16,ClassificationT!B:K,10,FALSE),"-")</f>
        <v>Bachelor's degree and successful completion of at least 12 credit hours of university-level accounting through intermediate accounting</v>
      </c>
      <c r="H16" s="2" t="str">
        <f>IFERROR(VLOOKUP(B16,ClassificationT!B:L,11,FALSE),"-")</f>
        <v>At Least 1 Year Of Experience Directly Related To The Duties And Responsibilities Specified.</v>
      </c>
      <c r="J16" s="2" t="str">
        <v>Accountant 1</v>
      </c>
      <c r="K16" s="2"/>
      <c r="N16" s="2"/>
    </row>
    <row r="17" spans="1:14" ht="19.5" customHeight="1" x14ac:dyDescent="0.25">
      <c r="A17" s="2" t="s">
        <v>777</v>
      </c>
      <c r="B17" s="1" t="str">
        <f>VLOOKUP(A17,ClassificationT!A:B,2,FALSE)</f>
        <v>Accountant 3</v>
      </c>
      <c r="C17" s="2" t="str">
        <f>VLOOKUP(A17,ClassificationT!A:D,4,FALSE)</f>
        <v>SE</v>
      </c>
      <c r="D17" s="2" t="str">
        <f>VLOOKUP(A17,ClassificationT!A:C,3,FALSE)</f>
        <v>Grade 13</v>
      </c>
      <c r="E17" s="2">
        <f>VLOOKUP(A17,ClassificationT!A:T,19,FALSE)</f>
        <v>4</v>
      </c>
      <c r="F17" s="2">
        <f>VLOOKUP(A17,ClassificationT!A:T,20,FALSE)</f>
        <v>3</v>
      </c>
      <c r="G17" s="2" t="str">
        <f>IFERROR(VLOOKUP(B17,ClassificationT!B:K,10,FALSE),"-")</f>
        <v>Bachelor's degree and successful completion of at least 15 credit hours of university-level accounting through intermediate accounting</v>
      </c>
      <c r="H17" s="2" t="str">
        <f>IFERROR(VLOOKUP(B17,ClassificationT!B:L,11,FALSE),"-")</f>
        <v>At Least 3 Years Of Experience Directly Related To The Duties And Responsibilities Specified.</v>
      </c>
      <c r="J17" s="2" t="str">
        <v>Accountant 2</v>
      </c>
      <c r="K17" s="2"/>
      <c r="N17" s="2"/>
    </row>
    <row r="18" spans="1:14" ht="19.5" customHeight="1" x14ac:dyDescent="0.25">
      <c r="A18" s="2" t="s">
        <v>1847</v>
      </c>
      <c r="B18" s="1" t="str">
        <f>VLOOKUP(A18,ClassificationT!A:B,2,FALSE)</f>
        <v>Accounting Clerk</v>
      </c>
      <c r="C18" s="2" t="str">
        <f>VLOOKUP(A18,ClassificationT!A:D,4,FALSE)</f>
        <v>SW</v>
      </c>
      <c r="D18" s="2" t="str">
        <f>VLOOKUP(A18,ClassificationT!A:C,3,FALSE)</f>
        <v>Grade 07</v>
      </c>
      <c r="E18" s="2">
        <f>VLOOKUP(A18,ClassificationT!A:T,19,FALSE)</f>
        <v>0</v>
      </c>
      <c r="F18" s="2">
        <f>VLOOKUP(A18,ClassificationT!A:T,20,FALSE)</f>
        <v>0.5</v>
      </c>
      <c r="G18" s="2" t="str">
        <f>IFERROR(VLOOKUP(B18,ClassificationT!B:K,10,FALSE),"-")</f>
        <v>High school diploma or GED</v>
      </c>
      <c r="H18" s="2" t="str">
        <f>IFERROR(VLOOKUP(B18,ClassificationT!B:L,11,FALSE),"-")</f>
        <v>At Least 6 Months Of Experience Directly Related To The Duties And Responsibilities Specified.</v>
      </c>
      <c r="J18" s="2" t="str">
        <v>Accountant 3</v>
      </c>
      <c r="K18" s="2"/>
      <c r="N18" s="2"/>
    </row>
    <row r="19" spans="1:14" ht="19.5" customHeight="1" x14ac:dyDescent="0.25">
      <c r="A19" s="2" t="s">
        <v>1139</v>
      </c>
      <c r="B19" s="1" t="str">
        <f>VLOOKUP(A19,ClassificationT!A:B,2,FALSE)</f>
        <v>Accreditation Specialist</v>
      </c>
      <c r="C19" s="2" t="str">
        <f>VLOOKUP(A19,ClassificationT!A:D,4,FALSE)</f>
        <v>SE</v>
      </c>
      <c r="D19" s="2" t="str">
        <f>VLOOKUP(A19,ClassificationT!A:C,3,FALSE)</f>
        <v>Grade 12</v>
      </c>
      <c r="E19" s="2">
        <f>VLOOKUP(A19,ClassificationT!A:T,19,FALSE)</f>
        <v>4</v>
      </c>
      <c r="F19" s="2">
        <f>VLOOKUP(A19,ClassificationT!A:T,20,FALSE)</f>
        <v>3</v>
      </c>
      <c r="G19" s="2" t="str">
        <f>IFERROR(VLOOKUP(B19,ClassificationT!B:K,10,FALSE),"-")</f>
        <v>Bachelor's degree</v>
      </c>
      <c r="H19" s="2" t="str">
        <f>IFERROR(VLOOKUP(B19,ClassificationT!B:L,11,FALSE),"-")</f>
        <v>At Least 3 Years Of Experience Directly Related To The Duties And Responsibilities Specified.</v>
      </c>
      <c r="J19" s="2" t="str">
        <v>Accounting Clerk</v>
      </c>
      <c r="K19" s="2"/>
      <c r="N19" s="2"/>
    </row>
    <row r="20" spans="1:14" ht="19.5" customHeight="1" x14ac:dyDescent="0.25">
      <c r="A20" s="2" t="s">
        <v>1807</v>
      </c>
      <c r="B20" s="1" t="str">
        <f>VLOOKUP(A20,ClassificationT!A:B,2,FALSE)</f>
        <v>Acct Operations Tech 1</v>
      </c>
      <c r="C20" s="2" t="str">
        <f>VLOOKUP(A20,ClassificationT!A:D,4,FALSE)</f>
        <v>SN</v>
      </c>
      <c r="D20" s="2" t="str">
        <f>VLOOKUP(A20,ClassificationT!A:C,3,FALSE)</f>
        <v>Grade 07</v>
      </c>
      <c r="E20" s="2">
        <f>VLOOKUP(A20,ClassificationT!A:T,19,FALSE)</f>
        <v>0</v>
      </c>
      <c r="F20" s="2">
        <f>VLOOKUP(A20,ClassificationT!A:T,20,FALSE)</f>
        <v>1</v>
      </c>
      <c r="G20" s="2" t="str">
        <f>IFERROR(VLOOKUP(B20,ClassificationT!B:K,10,FALSE),"-")</f>
        <v>High school diploma or GED</v>
      </c>
      <c r="H20" s="2" t="str">
        <f>IFERROR(VLOOKUP(B20,ClassificationT!B:L,11,FALSE),"-")</f>
        <v>At Least 1 Year Of Experience Directly Related To The Duties And Responsibilities Specified.</v>
      </c>
      <c r="J20" s="2" t="str">
        <v>Accreditation Specialist</v>
      </c>
      <c r="K20" s="2"/>
      <c r="N20" s="2"/>
    </row>
    <row r="21" spans="1:14" ht="19.5" customHeight="1" x14ac:dyDescent="0.25">
      <c r="A21" s="2" t="s">
        <v>1685</v>
      </c>
      <c r="B21" s="1" t="str">
        <f>VLOOKUP(A21,ClassificationT!A:B,2,FALSE)</f>
        <v>Acct Operations Tech 2</v>
      </c>
      <c r="C21" s="2" t="str">
        <f>VLOOKUP(A21,ClassificationT!A:D,4,FALSE)</f>
        <v>SN</v>
      </c>
      <c r="D21" s="2" t="str">
        <f>VLOOKUP(A21,ClassificationT!A:C,3,FALSE)</f>
        <v>Grade 08</v>
      </c>
      <c r="E21" s="2">
        <f>VLOOKUP(A21,ClassificationT!A:T,19,FALSE)</f>
        <v>0</v>
      </c>
      <c r="F21" s="2">
        <f>VLOOKUP(A21,ClassificationT!A:T,20,FALSE)</f>
        <v>3</v>
      </c>
      <c r="G21" s="2" t="str">
        <f>IFERROR(VLOOKUP(B21,ClassificationT!B:K,10,FALSE),"-")</f>
        <v>High school diploma or GED</v>
      </c>
      <c r="H21" s="2" t="str">
        <f>IFERROR(VLOOKUP(B21,ClassificationT!B:L,11,FALSE),"-")</f>
        <v>At Least 3 Years Of Experience Directly Related To The Duties And Responsibilities Specified.</v>
      </c>
      <c r="J21" s="2" t="str">
        <v>Acct Operations Tech 1</v>
      </c>
      <c r="K21" s="2"/>
      <c r="N21" s="2"/>
    </row>
    <row r="22" spans="1:14" ht="19.5" customHeight="1" x14ac:dyDescent="0.25">
      <c r="A22" s="2" t="s">
        <v>1560</v>
      </c>
      <c r="B22" s="1" t="str">
        <f>VLOOKUP(A22,ClassificationT!A:B,2,FALSE)</f>
        <v>Acct Operations Tech 3</v>
      </c>
      <c r="C22" s="2" t="str">
        <f>VLOOKUP(A22,ClassificationT!A:D,4,FALSE)</f>
        <v>SN</v>
      </c>
      <c r="D22" s="2" t="str">
        <f>VLOOKUP(A22,ClassificationT!A:C,3,FALSE)</f>
        <v>Grade 09</v>
      </c>
      <c r="E22" s="2">
        <f>VLOOKUP(A22,ClassificationT!A:T,19,FALSE)</f>
        <v>0</v>
      </c>
      <c r="F22" s="2">
        <f>VLOOKUP(A22,ClassificationT!A:T,20,FALSE)</f>
        <v>5</v>
      </c>
      <c r="G22" s="2" t="str">
        <f>IFERROR(VLOOKUP(B22,ClassificationT!B:K,10,FALSE),"-")</f>
        <v>High school diploma or GED</v>
      </c>
      <c r="H22" s="2" t="str">
        <f>IFERROR(VLOOKUP(B22,ClassificationT!B:L,11,FALSE),"-")</f>
        <v>At Least 5 Years Of Experience Directly Related To The Duties And Responsibilities Specified.</v>
      </c>
      <c r="J22" s="2" t="str">
        <v>Acct Operations Tech 2</v>
      </c>
      <c r="K22" s="2"/>
      <c r="N22" s="2"/>
    </row>
    <row r="23" spans="1:14" ht="19.5" customHeight="1" x14ac:dyDescent="0.25">
      <c r="A23" s="2" t="s">
        <v>255</v>
      </c>
      <c r="B23" s="1" t="str">
        <f>VLOOKUP(A23,ClassificationT!A:B,2,FALSE)</f>
        <v>AD,Unv Scty/Dpty Chf of Police</v>
      </c>
      <c r="C23" s="2" t="str">
        <f>VLOOKUP(A23,ClassificationT!A:D,4,FALSE)</f>
        <v>SE</v>
      </c>
      <c r="D23" s="2" t="str">
        <f>VLOOKUP(A23,ClassificationT!A:C,3,FALSE)</f>
        <v>Grade 16</v>
      </c>
      <c r="E23" s="2">
        <f>VLOOKUP(A23,ClassificationT!A:T,19,FALSE)</f>
        <v>4</v>
      </c>
      <c r="F23" s="2">
        <f>VLOOKUP(A23,ClassificationT!A:T,20,FALSE)</f>
        <v>7</v>
      </c>
      <c r="G23" s="2" t="str">
        <f>IFERROR(VLOOKUP(B23,ClassificationT!B:K,10,FALSE),"-")</f>
        <v>Bachelor's degree</v>
      </c>
      <c r="H23" s="2" t="str">
        <f>IFERROR(VLOOKUP(B23,ClassificationT!B:L,11,FALSE),"-")</f>
        <v>At Least 7 Years Of Progressively Higher Level Experience Directly Related To The Duties And Responsibilities Specified.</v>
      </c>
      <c r="J23" s="2" t="str">
        <v>Acct Operations Tech 3</v>
      </c>
      <c r="K23" s="2"/>
      <c r="N23" s="2"/>
    </row>
    <row r="24" spans="1:14" ht="19.5" customHeight="1" x14ac:dyDescent="0.25">
      <c r="A24" s="2" t="s">
        <v>1945</v>
      </c>
      <c r="B24" s="1" t="str">
        <f>VLOOKUP(A24,ClassificationT!A:B,2,FALSE)</f>
        <v>Admin Assistant 1</v>
      </c>
      <c r="C24" s="2" t="str">
        <f>VLOOKUP(A24,ClassificationT!A:D,4,FALSE)</f>
        <v>SW</v>
      </c>
      <c r="D24" s="2" t="str">
        <f>VLOOKUP(A24,ClassificationT!A:C,3,FALSE)</f>
        <v>Grade 06</v>
      </c>
      <c r="E24" s="2">
        <f>VLOOKUP(A24,ClassificationT!A:T,19,FALSE)</f>
        <v>0</v>
      </c>
      <c r="F24" s="2">
        <f>VLOOKUP(A24,ClassificationT!A:T,20,FALSE)</f>
        <v>1</v>
      </c>
      <c r="G24" s="2" t="str">
        <f>IFERROR(VLOOKUP(B24,ClassificationT!B:K,10,FALSE),"-")</f>
        <v>High school diploma or GED</v>
      </c>
      <c r="H24" s="2" t="str">
        <f>IFERROR(VLOOKUP(B24,ClassificationT!B:L,11,FALSE),"-")</f>
        <v>At Least 1 Year Of Experience Directly Related To The Duties And Responsibilities Specified.</v>
      </c>
      <c r="J24" s="2" t="str">
        <v>AD,Unv Scty/Dpty Chf of Police</v>
      </c>
      <c r="K24" s="2"/>
      <c r="N24" s="2"/>
    </row>
    <row r="25" spans="1:14" ht="19.5" customHeight="1" x14ac:dyDescent="0.25">
      <c r="A25" s="2" t="s">
        <v>1835</v>
      </c>
      <c r="B25" s="1" t="str">
        <f>VLOOKUP(A25,ClassificationT!A:B,2,FALSE)</f>
        <v>Admin Assistant 2</v>
      </c>
      <c r="C25" s="2" t="str">
        <f>VLOOKUP(A25,ClassificationT!A:D,4,FALSE)</f>
        <v>SU</v>
      </c>
      <c r="D25" s="2" t="str">
        <f>VLOOKUP(A25,ClassificationT!A:C,3,FALSE)</f>
        <v>Grade 07</v>
      </c>
      <c r="E25" s="2">
        <f>VLOOKUP(A25,ClassificationT!A:T,19,FALSE)</f>
        <v>0</v>
      </c>
      <c r="F25" s="2">
        <f>VLOOKUP(A25,ClassificationT!A:T,20,FALSE)</f>
        <v>3</v>
      </c>
      <c r="G25" s="2" t="str">
        <f>IFERROR(VLOOKUP(B25,ClassificationT!B:K,10,FALSE),"-")</f>
        <v>High school diploma or GED</v>
      </c>
      <c r="H25" s="2" t="str">
        <f>IFERROR(VLOOKUP(B25,ClassificationT!B:L,11,FALSE),"-")</f>
        <v>At Least 3 Years Of Experience Directly Related To The Duties And Responsibilities Specified.</v>
      </c>
      <c r="J25" s="2" t="str">
        <v>Admin Assistant 1</v>
      </c>
      <c r="K25" s="2"/>
      <c r="N25" s="2"/>
    </row>
    <row r="26" spans="1:14" ht="19.5" customHeight="1" x14ac:dyDescent="0.25">
      <c r="A26" s="2" t="s">
        <v>1744</v>
      </c>
      <c r="B26" s="1" t="str">
        <f>VLOOKUP(A26,ClassificationT!A:B,2,FALSE)</f>
        <v>Admin Assistant 3</v>
      </c>
      <c r="C26" s="2" t="str">
        <f>VLOOKUP(A26,ClassificationT!A:D,4,FALSE)</f>
        <v>SU</v>
      </c>
      <c r="D26" s="2" t="str">
        <f>VLOOKUP(A26,ClassificationT!A:C,3,FALSE)</f>
        <v>Grade 08</v>
      </c>
      <c r="E26" s="2">
        <f>VLOOKUP(A26,ClassificationT!A:T,19,FALSE)</f>
        <v>0</v>
      </c>
      <c r="F26" s="2">
        <f>VLOOKUP(A26,ClassificationT!A:T,20,FALSE)</f>
        <v>5</v>
      </c>
      <c r="G26" s="2" t="str">
        <f>IFERROR(VLOOKUP(B26,ClassificationT!B:K,10,FALSE),"-")</f>
        <v>High school diploma or GED</v>
      </c>
      <c r="H26" s="2" t="str">
        <f>IFERROR(VLOOKUP(B26,ClassificationT!B:L,11,FALSE),"-")</f>
        <v>At Least 5 Years Of Experience Directly Related To The Duties And Responsibilities Specified.</v>
      </c>
      <c r="J26" s="2" t="str">
        <v>Admin Assistant 2</v>
      </c>
      <c r="K26" s="2"/>
      <c r="N26" s="2"/>
    </row>
    <row r="27" spans="1:14" ht="19.5" customHeight="1" x14ac:dyDescent="0.25">
      <c r="A27" s="2" t="s">
        <v>1677</v>
      </c>
      <c r="B27" s="1" t="str">
        <f>VLOOKUP(A27,ClassificationT!A:B,2,FALSE)</f>
        <v>Admin Assistant to Dir</v>
      </c>
      <c r="C27" s="2" t="str">
        <f>VLOOKUP(A27,ClassificationT!A:D,4,FALSE)</f>
        <v>SN</v>
      </c>
      <c r="D27" s="2" t="str">
        <f>VLOOKUP(A27,ClassificationT!A:C,3,FALSE)</f>
        <v>Grade 09</v>
      </c>
      <c r="E27" s="2">
        <f>VLOOKUP(A27,ClassificationT!A:T,19,FALSE)</f>
        <v>0</v>
      </c>
      <c r="F27" s="2">
        <f>VLOOKUP(A27,ClassificationT!A:T,20,FALSE)</f>
        <v>5</v>
      </c>
      <c r="G27" s="2" t="str">
        <f>IFERROR(VLOOKUP(B27,ClassificationT!B:K,10,FALSE),"-")</f>
        <v>High school diploma or GED</v>
      </c>
      <c r="H27" s="2" t="str">
        <f>IFERROR(VLOOKUP(B27,ClassificationT!B:L,11,FALSE),"-")</f>
        <v>At Least 5 Years Of Experience Directly Related To The Duties And Responsibilities Specified.</v>
      </c>
      <c r="J27" s="2" t="str">
        <v>Admin Assistant 3</v>
      </c>
      <c r="K27" s="2"/>
      <c r="N27" s="2"/>
    </row>
    <row r="28" spans="1:14" ht="19.5" customHeight="1" x14ac:dyDescent="0.25">
      <c r="A28" s="2" t="s">
        <v>1496</v>
      </c>
      <c r="B28" s="1" t="str">
        <f>VLOOKUP(A28,ClassificationT!A:B,2,FALSE)</f>
        <v>Admin Assistant to Exec Dir</v>
      </c>
      <c r="C28" s="2" t="str">
        <f>VLOOKUP(A28,ClassificationT!A:D,4,FALSE)</f>
        <v>SN</v>
      </c>
      <c r="D28" s="2" t="str">
        <f>VLOOKUP(A28,ClassificationT!A:C,3,FALSE)</f>
        <v>Grade 10</v>
      </c>
      <c r="E28" s="2">
        <f>VLOOKUP(A28,ClassificationT!A:T,19,FALSE)</f>
        <v>0</v>
      </c>
      <c r="F28" s="2">
        <f>VLOOKUP(A28,ClassificationT!A:T,20,FALSE)</f>
        <v>5</v>
      </c>
      <c r="G28" s="2" t="str">
        <f>IFERROR(VLOOKUP(B28,ClassificationT!B:K,10,FALSE),"-")</f>
        <v>High school diploma or GED</v>
      </c>
      <c r="H28" s="2" t="str">
        <f>IFERROR(VLOOKUP(B28,ClassificationT!B:L,11,FALSE),"-")</f>
        <v>At Least 5 Years Of Experience Directly Related To The Duties And Responsibilities Specified.</v>
      </c>
      <c r="J28" s="2" t="str">
        <v>Admin Assistant to Dir</v>
      </c>
      <c r="K28" s="2"/>
      <c r="N28" s="2"/>
    </row>
    <row r="29" spans="1:14" ht="19.5" customHeight="1" x14ac:dyDescent="0.25">
      <c r="A29" s="2" t="s">
        <v>1383</v>
      </c>
      <c r="B29" s="1" t="str">
        <f>VLOOKUP(A29,ClassificationT!A:B,2,FALSE)</f>
        <v>Admin Assistant to the Dean</v>
      </c>
      <c r="C29" s="2" t="str">
        <f>VLOOKUP(A29,ClassificationT!A:D,4,FALSE)</f>
        <v>SN</v>
      </c>
      <c r="D29" s="2" t="str">
        <f>VLOOKUP(A29,ClassificationT!A:C,3,FALSE)</f>
        <v>Grade 10</v>
      </c>
      <c r="E29" s="2">
        <f>VLOOKUP(A29,ClassificationT!A:T,19,FALSE)</f>
        <v>0</v>
      </c>
      <c r="F29" s="2">
        <f>VLOOKUP(A29,ClassificationT!A:T,20,FALSE)</f>
        <v>5</v>
      </c>
      <c r="G29" s="2" t="str">
        <f>IFERROR(VLOOKUP(B29,ClassificationT!B:K,10,FALSE),"-")</f>
        <v>High school diploma or GED</v>
      </c>
      <c r="H29" s="2" t="str">
        <f>IFERROR(VLOOKUP(B29,ClassificationT!B:L,11,FALSE),"-")</f>
        <v>At Least 5 Years Of Experience Directly Related To The Duties And Responsibilities Specified.</v>
      </c>
      <c r="J29" s="2" t="str">
        <v>Admin Assistant to Exec Dir</v>
      </c>
      <c r="K29" s="2"/>
      <c r="N29" s="2"/>
    </row>
    <row r="30" spans="1:14" ht="19.5" customHeight="1" x14ac:dyDescent="0.25">
      <c r="A30" s="2" t="s">
        <v>1562</v>
      </c>
      <c r="B30" s="1" t="str">
        <f>VLOOKUP(A30,ClassificationT!A:B,2,FALSE)</f>
        <v>Admin Assistant/Legal</v>
      </c>
      <c r="C30" s="2" t="str">
        <f>VLOOKUP(A30,ClassificationT!A:D,4,FALSE)</f>
        <v>SN</v>
      </c>
      <c r="D30" s="2" t="str">
        <f>VLOOKUP(A30,ClassificationT!A:C,3,FALSE)</f>
        <v>Grade 09</v>
      </c>
      <c r="E30" s="2">
        <f>VLOOKUP(A30,ClassificationT!A:T,19,FALSE)</f>
        <v>0</v>
      </c>
      <c r="F30" s="2">
        <f>VLOOKUP(A30,ClassificationT!A:T,20,FALSE)</f>
        <v>5</v>
      </c>
      <c r="G30" s="2" t="str">
        <f>IFERROR(VLOOKUP(B30,ClassificationT!B:K,10,FALSE),"-")</f>
        <v>High school diploma or GED</v>
      </c>
      <c r="H30" s="2" t="str">
        <f>IFERROR(VLOOKUP(B30,ClassificationT!B:L,11,FALSE),"-")</f>
        <v>At Least 5 Years Of Experience Directly Related To The Duties And Responsibilities Specified.</v>
      </c>
      <c r="J30" s="2" t="str">
        <v>Admin Assistant to the Dean</v>
      </c>
      <c r="K30" s="2"/>
      <c r="N30" s="2"/>
    </row>
    <row r="31" spans="1:14" ht="19.5" customHeight="1" x14ac:dyDescent="0.25">
      <c r="A31" s="2" t="s">
        <v>1535</v>
      </c>
      <c r="B31" s="1" t="str">
        <f>VLOOKUP(A31,ClassificationT!A:B,2,FALSE)</f>
        <v>Administrative Coordinator</v>
      </c>
      <c r="C31" s="2" t="str">
        <f>VLOOKUP(A31,ClassificationT!A:D,4,FALSE)</f>
        <v>SN</v>
      </c>
      <c r="D31" s="2" t="str">
        <f>VLOOKUP(A31,ClassificationT!A:C,3,FALSE)</f>
        <v>Grade 10</v>
      </c>
      <c r="E31" s="2">
        <f>VLOOKUP(A31,ClassificationT!A:T,19,FALSE)</f>
        <v>0</v>
      </c>
      <c r="F31" s="2">
        <f>VLOOKUP(A31,ClassificationT!A:T,20,FALSE)</f>
        <v>5</v>
      </c>
      <c r="G31" s="2" t="str">
        <f>IFERROR(VLOOKUP(B31,ClassificationT!B:K,10,FALSE),"-")</f>
        <v>High school diploma or GED</v>
      </c>
      <c r="H31" s="2" t="str">
        <f>IFERROR(VLOOKUP(B31,ClassificationT!B:L,11,FALSE),"-")</f>
        <v>At Least 5 Years Of Experience Directly Related To The Duties And Responsibilities Specified.</v>
      </c>
      <c r="J31" s="2" t="str">
        <v>Admin Assistant/Legal</v>
      </c>
      <c r="K31" s="2"/>
      <c r="N31" s="2"/>
    </row>
    <row r="32" spans="1:14" ht="19.5" customHeight="1" x14ac:dyDescent="0.25">
      <c r="A32" s="2" t="s">
        <v>300</v>
      </c>
      <c r="B32" s="1" t="str">
        <f>VLOOKUP(A32,ClassificationT!A:B,2,FALSE)</f>
        <v>Administrative Hearing Officer</v>
      </c>
      <c r="C32" s="2" t="str">
        <f>VLOOKUP(A32,ClassificationT!A:D,4,FALSE)</f>
        <v>SC</v>
      </c>
      <c r="D32" s="2" t="str">
        <f>VLOOKUP(A32,ClassificationT!A:C,3,FALSE)</f>
        <v>Grade 16</v>
      </c>
      <c r="E32" s="2">
        <f>VLOOKUP(A32,ClassificationT!A:T,19,FALSE)</f>
        <v>8</v>
      </c>
      <c r="F32" s="2">
        <f>VLOOKUP(A32,ClassificationT!A:T,20,FALSE)</f>
        <v>5</v>
      </c>
      <c r="G32" s="2" t="str">
        <f>IFERROR(VLOOKUP(B32,ClassificationT!B:K,10,FALSE),"-")</f>
        <v>Juris Doctorate</v>
      </c>
      <c r="H32" s="2" t="str">
        <f>IFERROR(VLOOKUP(B32,ClassificationT!B:L,11,FALSE),"-")</f>
        <v>At Least 5 Years Of Experience Directly Related To The Duties And Responsibilities Specified. Certificatio//Licensure: Member Of Nm State Bar Or Member In Good Standing Of State Bar Of Another State Or District Of Columbia And In Possession Of A Public Employee Limited License Issued By The Nm Supreme Court.</v>
      </c>
      <c r="J32" s="2" t="str">
        <v>Administrative Coordinator</v>
      </c>
      <c r="K32" s="2"/>
      <c r="N32" s="2"/>
    </row>
    <row r="33" spans="1:14" ht="19.5" customHeight="1" x14ac:dyDescent="0.25">
      <c r="A33" s="2" t="s">
        <v>966</v>
      </c>
      <c r="B33" s="1" t="str">
        <f>VLOOKUP(A33,ClassificationT!A:B,2,FALSE)</f>
        <v>Administrative Officer (Div)</v>
      </c>
      <c r="C33" s="2" t="str">
        <f>VLOOKUP(A33,ClassificationT!A:D,4,FALSE)</f>
        <v>SE</v>
      </c>
      <c r="D33" s="2" t="str">
        <f>VLOOKUP(A33,ClassificationT!A:C,3,FALSE)</f>
        <v>Grade 13</v>
      </c>
      <c r="E33" s="2">
        <f>VLOOKUP(A33,ClassificationT!A:T,19,FALSE)</f>
        <v>0</v>
      </c>
      <c r="F33" s="2">
        <f>VLOOKUP(A33,ClassificationT!A:T,20,FALSE)</f>
        <v>7</v>
      </c>
      <c r="G33" s="2" t="str">
        <f>IFERROR(VLOOKUP(B33,ClassificationT!B:K,10,FALSE),"-")</f>
        <v>High school diploma or GED</v>
      </c>
      <c r="H33" s="2" t="str">
        <f>IFERROR(VLOOKUP(B33,ClassificationT!B:L,11,FALSE),"-")</f>
        <v>At least 7 years of experience related to the duties and responsibilities specified, of which at least 2 should be directly related to managing at least one of the functional areas of fiscal services, administration and/or human resources.</v>
      </c>
      <c r="J33" s="2" t="str">
        <v>Administrative Hearing Officer</v>
      </c>
      <c r="K33" s="2"/>
      <c r="N33" s="2"/>
    </row>
    <row r="34" spans="1:14" ht="19.5" customHeight="1" x14ac:dyDescent="0.25">
      <c r="A34" s="2" t="s">
        <v>1403</v>
      </c>
      <c r="B34" s="1" t="str">
        <f>VLOOKUP(A34,ClassificationT!A:B,2,FALSE)</f>
        <v>Admissions Advisor</v>
      </c>
      <c r="C34" s="2" t="str">
        <f>VLOOKUP(A34,ClassificationT!A:D,4,FALSE)</f>
        <v>SN</v>
      </c>
      <c r="D34" s="2" t="str">
        <f>VLOOKUP(A34,ClassificationT!A:C,3,FALSE)</f>
        <v>Grade 10</v>
      </c>
      <c r="E34" s="2">
        <f>VLOOKUP(A34,ClassificationT!A:T,19,FALSE)</f>
        <v>0</v>
      </c>
      <c r="F34" s="2">
        <f>VLOOKUP(A34,ClassificationT!A:T,20,FALSE)</f>
        <v>5</v>
      </c>
      <c r="G34" s="2" t="str">
        <f>IFERROR(VLOOKUP(B34,ClassificationT!B:K,10,FALSE),"-")</f>
        <v>High school diploma or GED</v>
      </c>
      <c r="H34" s="2" t="str">
        <f>IFERROR(VLOOKUP(B34,ClassificationT!B:L,11,FALSE),"-")</f>
        <v>At Least 5 Years Of Experience Directly Related To The Duties And Responsibilities Specified.</v>
      </c>
      <c r="J34" s="2" t="str">
        <v>Administrative Officer (Div)</v>
      </c>
      <c r="K34" s="2"/>
      <c r="N34" s="2"/>
    </row>
    <row r="35" spans="1:14" ht="19.5" customHeight="1" x14ac:dyDescent="0.25">
      <c r="A35" s="2" t="s">
        <v>1696</v>
      </c>
      <c r="B35" s="1" t="str">
        <f>VLOOKUP(A35,ClassificationT!A:B,2,FALSE)</f>
        <v>Admissions Associate</v>
      </c>
      <c r="C35" s="2" t="str">
        <f>VLOOKUP(A35,ClassificationT!A:D,4,FALSE)</f>
        <v>SN</v>
      </c>
      <c r="D35" s="2" t="str">
        <f>VLOOKUP(A35,ClassificationT!A:C,3,FALSE)</f>
        <v>Grade 08</v>
      </c>
      <c r="E35" s="2">
        <f>VLOOKUP(A35,ClassificationT!A:T,19,FALSE)</f>
        <v>0</v>
      </c>
      <c r="F35" s="2">
        <f>VLOOKUP(A35,ClassificationT!A:T,20,FALSE)</f>
        <v>3</v>
      </c>
      <c r="G35" s="2" t="str">
        <f>IFERROR(VLOOKUP(B35,ClassificationT!B:K,10,FALSE),"-")</f>
        <v>High school diploma or GED</v>
      </c>
      <c r="H35" s="2" t="str">
        <f>IFERROR(VLOOKUP(B35,ClassificationT!B:L,11,FALSE),"-")</f>
        <v>At Least 3 Years Of Experience Directly Related To The Duties And Responsibilities Specified.</v>
      </c>
      <c r="J35" s="2" t="str">
        <v>Admissions Advisor</v>
      </c>
      <c r="K35" s="2"/>
      <c r="N35" s="2"/>
    </row>
    <row r="36" spans="1:14" ht="19.5" customHeight="1" x14ac:dyDescent="0.25">
      <c r="A36" s="2" t="s">
        <v>1210</v>
      </c>
      <c r="B36" s="1" t="str">
        <f>VLOOKUP(A36,ClassificationT!A:B,2,FALSE)</f>
        <v>Admissions Officer</v>
      </c>
      <c r="C36" s="2" t="str">
        <f>VLOOKUP(A36,ClassificationT!A:D,4,FALSE)</f>
        <v>SU</v>
      </c>
      <c r="D36" s="2" t="str">
        <f>VLOOKUP(A36,ClassificationT!A:C,3,FALSE)</f>
        <v>Grade 11</v>
      </c>
      <c r="E36" s="2">
        <f>VLOOKUP(A36,ClassificationT!A:T,19,FALSE)</f>
        <v>4</v>
      </c>
      <c r="F36" s="2">
        <f>VLOOKUP(A36,ClassificationT!A:T,20,FALSE)</f>
        <v>1</v>
      </c>
      <c r="G36" s="2" t="str">
        <f>IFERROR(VLOOKUP(B36,ClassificationT!B:K,10,FALSE),"-")</f>
        <v>Bachelor's degree</v>
      </c>
      <c r="H36" s="2" t="str">
        <f>IFERROR(VLOOKUP(B36,ClassificationT!B:L,11,FALSE),"-")</f>
        <v>At Least 1 Year Of Experience Directly Related To The Duties And Responsibilities Specified.</v>
      </c>
      <c r="J36" s="2" t="str">
        <v>Admissions Associate</v>
      </c>
      <c r="K36" s="2"/>
      <c r="N36" s="2"/>
    </row>
    <row r="37" spans="1:14" ht="19.5" customHeight="1" x14ac:dyDescent="0.25">
      <c r="A37" s="2" t="s">
        <v>1905</v>
      </c>
      <c r="B37" s="1" t="str">
        <f>VLOOKUP(A37,ClassificationT!A:B,2,FALSE)</f>
        <v>Admissions Rep/Data Entry</v>
      </c>
      <c r="C37" s="2" t="str">
        <f>VLOOKUP(A37,ClassificationT!A:D,4,FALSE)</f>
        <v>SW</v>
      </c>
      <c r="D37" s="2" t="str">
        <f>VLOOKUP(A37,ClassificationT!A:C,3,FALSE)</f>
        <v>Grade 06</v>
      </c>
      <c r="E37" s="2">
        <f>VLOOKUP(A37,ClassificationT!A:T,19,FALSE)</f>
        <v>0</v>
      </c>
      <c r="F37" s="2">
        <f>VLOOKUP(A37,ClassificationT!A:T,20,FALSE)</f>
        <v>1</v>
      </c>
      <c r="G37" s="2" t="str">
        <f>IFERROR(VLOOKUP(B37,ClassificationT!B:K,10,FALSE),"-")</f>
        <v>High school diploma or GED</v>
      </c>
      <c r="H37" s="2" t="str">
        <f>IFERROR(VLOOKUP(B37,ClassificationT!B:L,11,FALSE),"-")</f>
        <v>At Least 1 Year Of Experience Directly Related To The Duties And Responsibilities Specified.</v>
      </c>
      <c r="J37" s="2" t="str">
        <v>Admissions Officer</v>
      </c>
      <c r="K37" s="2"/>
      <c r="N37" s="2"/>
    </row>
    <row r="38" spans="1:14" ht="19.5" customHeight="1" x14ac:dyDescent="0.25">
      <c r="A38" s="2" t="s">
        <v>77</v>
      </c>
      <c r="B38" s="1" t="str">
        <f>VLOOKUP(A38,ClassificationT!A:B,2,FALSE)</f>
        <v>Adv Prac Provider,Oncology</v>
      </c>
      <c r="C38" s="2" t="str">
        <f>VLOOKUP(A38,ClassificationT!A:D,4,FALSE)</f>
        <v>SE</v>
      </c>
      <c r="D38" s="2" t="str">
        <f>VLOOKUP(A38,ClassificationT!A:C,3,FALSE)</f>
        <v>Grade 16</v>
      </c>
      <c r="E38" s="2">
        <f>VLOOKUP(A38,ClassificationT!A:T,19,FALSE)</f>
        <v>4</v>
      </c>
      <c r="F38" s="2">
        <f>VLOOKUP(A38,ClassificationT!A:T,20,FALSE)</f>
        <v>0</v>
      </c>
      <c r="G38" s="2" t="str">
        <f>IFERROR(VLOOKUP(B38,ClassificationT!B:K,10,FALSE),"-")</f>
        <v>Graduate of an accredited Physician Assistant, Nurse Practitioner or Clinical Nurse Specialist certification program</v>
      </c>
      <c r="H38" s="2" t="str">
        <f>IFERROR(VLOOKUP(B38,ClassificationT!B:L,11,FALSE),"-")</f>
        <v>Current Certification As A Nurse Practitioner, Physician Assistant Or Clinical Nurse Specialist With Prescriptive Authority.</v>
      </c>
      <c r="J38" s="2" t="str">
        <v>Admissions Rep/Data Entry</v>
      </c>
      <c r="K38" s="2"/>
      <c r="N38" s="2"/>
    </row>
    <row r="39" spans="1:14" ht="19.5" customHeight="1" x14ac:dyDescent="0.25">
      <c r="A39" s="2" t="s">
        <v>43</v>
      </c>
      <c r="B39" s="1" t="str">
        <f>VLOOKUP(A39,ClassificationT!A:B,2,FALSE)</f>
        <v>Adv Pract Provider,CAA/CRNA</v>
      </c>
      <c r="C39" s="2" t="str">
        <f>VLOOKUP(A39,ClassificationT!A:D,4,FALSE)</f>
        <v>SE</v>
      </c>
      <c r="D39" s="2" t="str">
        <f>VLOOKUP(A39,ClassificationT!A:C,3,FALSE)</f>
        <v>Grade 19</v>
      </c>
      <c r="E39" s="2">
        <f>VLOOKUP(A39,ClassificationT!A:T,19,FALSE)</f>
        <v>4</v>
      </c>
      <c r="F39" s="2">
        <f>VLOOKUP(A39,ClassificationT!A:T,20,FALSE)</f>
        <v>0</v>
      </c>
      <c r="G39" s="2" t="str">
        <f>IFERROR(VLOOKUP(B39,ClassificationT!B:K,10,FALSE),"-")</f>
        <v>For Certified Registered Nurse Anesthetists (CRNA): State of New Mexico Licensed Registered Nurse or licensure pending as documented by temporary licensure or current RN licensure from a state participating in the multistate privilege to practice compact with New Mexico Certified Registered Nurse Anesthetist</v>
      </c>
      <c r="H39" s="2" t="str">
        <f>IFERROR(VLOOKUP(B39,ClassificationT!B:L,11,FALSE),"-")</f>
        <v xml:space="preserve"> No Previous Directly Related Experience Required.</v>
      </c>
      <c r="J39" s="2" t="str">
        <v>Adv Prac Provider,Oncology</v>
      </c>
      <c r="K39" s="2"/>
      <c r="N39" s="2"/>
    </row>
    <row r="40" spans="1:14" ht="19.5" customHeight="1" x14ac:dyDescent="0.25">
      <c r="A40" s="2" t="s">
        <v>52</v>
      </c>
      <c r="B40" s="1" t="str">
        <f>VLOOKUP(A40,ClassificationT!A:B,2,FALSE)</f>
        <v>Advanced Practice Provider</v>
      </c>
      <c r="C40" s="2" t="str">
        <f>VLOOKUP(A40,ClassificationT!A:D,4,FALSE)</f>
        <v>SE</v>
      </c>
      <c r="D40" s="2" t="str">
        <f>VLOOKUP(A40,ClassificationT!A:C,3,FALSE)</f>
        <v>Grade 16</v>
      </c>
      <c r="E40" s="2">
        <f>VLOOKUP(A40,ClassificationT!A:T,19,FALSE)</f>
        <v>4</v>
      </c>
      <c r="F40" s="2">
        <f>VLOOKUP(A40,ClassificationT!A:T,20,FALSE)</f>
        <v>0</v>
      </c>
      <c r="G40" s="2" t="str">
        <f>IFERROR(VLOOKUP(B40,ClassificationT!B:K,10,FALSE),"-")</f>
        <v>Bachelor's degree</v>
      </c>
      <c r="H40" s="2" t="str">
        <f>IFERROR(VLOOKUP(B40,ClassificationT!B:L,11,FALSE),"-")</f>
        <v>No Previous Experience Required.
Certification/Licensure
Eligible For New Mexico Certification As A Physician'S Assistant
Or
State Of New Mexico Certified Nurse Practitioner Or Certification Pending, As Documented By Temporary Certificate.</v>
      </c>
      <c r="J40" s="2" t="str">
        <v>Adv Pract Provider,CAA/CRNA</v>
      </c>
      <c r="K40" s="2"/>
      <c r="N40" s="2"/>
    </row>
    <row r="41" spans="1:14" ht="19.5" customHeight="1" x14ac:dyDescent="0.25">
      <c r="A41" s="2" t="s">
        <v>956</v>
      </c>
      <c r="B41" s="1" t="str">
        <f>VLOOKUP(A41,ClassificationT!A:B,2,FALSE)</f>
        <v>Alumni Relations Officer</v>
      </c>
      <c r="C41" s="2" t="str">
        <f>VLOOKUP(A41,ClassificationT!A:D,4,FALSE)</f>
        <v>SE</v>
      </c>
      <c r="D41" s="2" t="str">
        <f>VLOOKUP(A41,ClassificationT!A:C,3,FALSE)</f>
        <v>Grade 13</v>
      </c>
      <c r="E41" s="2">
        <f>VLOOKUP(A41,ClassificationT!A:T,19,FALSE)</f>
        <v>4</v>
      </c>
      <c r="F41" s="2">
        <f>VLOOKUP(A41,ClassificationT!A:T,20,FALSE)</f>
        <v>3</v>
      </c>
      <c r="G41" s="2" t="str">
        <f>IFERROR(VLOOKUP(B41,ClassificationT!B:K,10,FALSE),"-")</f>
        <v>Bachelor's degree</v>
      </c>
      <c r="H41" s="2" t="str">
        <f>IFERROR(VLOOKUP(B41,ClassificationT!B:L,11,FALSE),"-")</f>
        <v>At Least 3 Years Of Experience Directly Related To The Duties And Responsibilities Specified.</v>
      </c>
      <c r="J41" s="2" t="str">
        <v>Advanced Practice Provider</v>
      </c>
      <c r="K41" s="2"/>
      <c r="N41" s="2"/>
    </row>
    <row r="42" spans="1:14" ht="19.5" customHeight="1" x14ac:dyDescent="0.25">
      <c r="A42" s="2" t="s">
        <v>866</v>
      </c>
      <c r="B42" s="1" t="str">
        <f>VLOOKUP(A42,ClassificationT!A:B,2,FALSE)</f>
        <v>Animal Care Compliance Splst</v>
      </c>
      <c r="C42" s="2" t="str">
        <f>VLOOKUP(A42,ClassificationT!A:D,4,FALSE)</f>
        <v>SE</v>
      </c>
      <c r="D42" s="2" t="str">
        <f>VLOOKUP(A42,ClassificationT!A:C,3,FALSE)</f>
        <v>Grade 13</v>
      </c>
      <c r="E42" s="2">
        <f>VLOOKUP(A42,ClassificationT!A:T,19,FALSE)</f>
        <v>0</v>
      </c>
      <c r="F42" s="2">
        <f>VLOOKUP(A42,ClassificationT!A:T,20,FALSE)</f>
        <v>7</v>
      </c>
      <c r="G42" s="2" t="str">
        <f>IFERROR(VLOOKUP(B42,ClassificationT!B:K,10,FALSE),"-")</f>
        <v>High school diploma or GED</v>
      </c>
      <c r="H42" s="2" t="str">
        <f>IFERROR(VLOOKUP(B42,ClassificationT!B:L,11,FALSE),"-")</f>
        <v>At Least 7 Years Of Experience Directly Related To The Duties And Responsibilities Specified.</v>
      </c>
      <c r="J42" s="2" t="str">
        <v>Alumni Relations Officer</v>
      </c>
      <c r="K42" s="2"/>
      <c r="N42" s="2"/>
    </row>
    <row r="43" spans="1:14" ht="19.5" customHeight="1" x14ac:dyDescent="0.25">
      <c r="A43" s="2" t="s">
        <v>1323</v>
      </c>
      <c r="B43" s="1" t="str">
        <f>VLOOKUP(A43,ClassificationT!A:B,2,FALSE)</f>
        <v>Aquatics Manager</v>
      </c>
      <c r="C43" s="2" t="str">
        <f>VLOOKUP(A43,ClassificationT!A:D,4,FALSE)</f>
        <v>SN</v>
      </c>
      <c r="D43" s="2" t="str">
        <f>VLOOKUP(A43,ClassificationT!A:C,3,FALSE)</f>
        <v>Grade 11</v>
      </c>
      <c r="E43" s="2">
        <f>VLOOKUP(A43,ClassificationT!A:T,19,FALSE)</f>
        <v>4</v>
      </c>
      <c r="F43" s="2">
        <f>VLOOKUP(A43,ClassificationT!A:T,20,FALSE)</f>
        <v>3</v>
      </c>
      <c r="G43" s="2" t="str">
        <f>IFERROR(VLOOKUP(B43,ClassificationT!B:K,10,FALSE),"-")</f>
        <v>Bachelor's degree</v>
      </c>
      <c r="H43" s="2" t="str">
        <f>IFERROR(VLOOKUP(B43,ClassificationT!B:L,11,FALSE),"-")</f>
        <v>At Least 3 Years Of Experience Directly Related To The Duties And Responsibilities Specified.
Certification/Licensure
American Red Cross Lifeguard Instructor Certification
American Red Cross Professional Rescuer Cpr/Aed Instructor Certification
National Swimming Pool Foundation Certified Pool Operator Certification</v>
      </c>
      <c r="J43" s="2" t="str">
        <v>Animal Care Compliance Splst</v>
      </c>
      <c r="K43" s="2"/>
      <c r="N43" s="2"/>
    </row>
    <row r="44" spans="1:14" ht="19.5" customHeight="1" x14ac:dyDescent="0.25">
      <c r="A44" s="2" t="s">
        <v>1855</v>
      </c>
      <c r="B44" s="1" t="str">
        <f>VLOOKUP(A44,ClassificationT!A:B,2,FALSE)</f>
        <v>Arborist</v>
      </c>
      <c r="C44" s="2" t="str">
        <f>VLOOKUP(A44,ClassificationT!A:D,4,FALSE)</f>
        <v>SW</v>
      </c>
      <c r="D44" s="2" t="str">
        <f>VLOOKUP(A44,ClassificationT!A:C,3,FALSE)</f>
        <v>Grade 07</v>
      </c>
      <c r="E44" s="2">
        <f>VLOOKUP(A44,ClassificationT!A:T,19,FALSE)</f>
        <v>0</v>
      </c>
      <c r="F44" s="2">
        <f>VLOOKUP(A44,ClassificationT!A:T,20,FALSE)</f>
        <v>3</v>
      </c>
      <c r="G44" s="2" t="str">
        <f>IFERROR(VLOOKUP(B44,ClassificationT!B:K,10,FALSE),"-")</f>
        <v>High school diploma or GED</v>
      </c>
      <c r="H44" s="2" t="str">
        <f>IFERROR(VLOOKUP(B44,ClassificationT!B:L,11,FALSE),"-")</f>
        <v>At Least 3 Years Of Experience Directly Related To The Duties And Responsibilities Specified.</v>
      </c>
      <c r="J44" s="2" t="str">
        <v>Aquatics Manager</v>
      </c>
      <c r="K44" s="2"/>
      <c r="N44" s="2"/>
    </row>
    <row r="45" spans="1:14" ht="19.5" customHeight="1" x14ac:dyDescent="0.25">
      <c r="A45" s="2" t="s">
        <v>1097</v>
      </c>
      <c r="B45" s="1" t="str">
        <f>VLOOKUP(A45,ClassificationT!A:B,2,FALSE)</f>
        <v>Archaeologist</v>
      </c>
      <c r="C45" s="2" t="str">
        <f>VLOOKUP(A45,ClassificationT!A:D,4,FALSE)</f>
        <v>SN</v>
      </c>
      <c r="D45" s="2" t="str">
        <f>VLOOKUP(A45,ClassificationT!A:C,3,FALSE)</f>
        <v>Grade 12</v>
      </c>
      <c r="E45" s="2">
        <f>VLOOKUP(A45,ClassificationT!A:T,19,FALSE)</f>
        <v>6</v>
      </c>
      <c r="F45" s="2">
        <f>VLOOKUP(A45,ClassificationT!A:T,20,FALSE)</f>
        <v>3</v>
      </c>
      <c r="G45" s="2" t="str">
        <f>IFERROR(VLOOKUP(B45,ClassificationT!B:K,10,FALSE),"-")</f>
        <v xml:space="preserve"> Master's degree in Anthropology, Archaeology, or other relevant field</v>
      </c>
      <c r="H45" s="2" t="str">
        <f>IFERROR(VLOOKUP(B45,ClassificationT!B:L,11,FALSE),"-")</f>
        <v>At Least 3 Years Of Experience Directly Related To The Duties And Responsibilities Specified</v>
      </c>
      <c r="J45" s="2" t="str">
        <v>Arborist</v>
      </c>
      <c r="K45" s="2"/>
      <c r="N45" s="2"/>
    </row>
    <row r="46" spans="1:14" ht="19.5" customHeight="1" x14ac:dyDescent="0.25">
      <c r="A46" s="2" t="s">
        <v>1470</v>
      </c>
      <c r="B46" s="1" t="str">
        <f>VLOOKUP(A46,ClassificationT!A:B,2,FALSE)</f>
        <v>Archaeology Crew Chief</v>
      </c>
      <c r="C46" s="2" t="str">
        <f>VLOOKUP(A46,ClassificationT!A:D,4,FALSE)</f>
        <v>SN</v>
      </c>
      <c r="D46" s="2" t="str">
        <f>VLOOKUP(A46,ClassificationT!A:C,3,FALSE)</f>
        <v>Grade 10</v>
      </c>
      <c r="E46" s="2">
        <f>VLOOKUP(A46,ClassificationT!A:T,19,FALSE)</f>
        <v>4</v>
      </c>
      <c r="F46" s="2">
        <f>VLOOKUP(A46,ClassificationT!A:T,20,FALSE)</f>
        <v>1</v>
      </c>
      <c r="G46" s="2" t="str">
        <f>IFERROR(VLOOKUP(B46,ClassificationT!B:K,10,FALSE),"-")</f>
        <v>Bachelor's degree in Anthropology, Archaeology, equivalent discipline</v>
      </c>
      <c r="H46" s="2" t="str">
        <f>IFERROR(VLOOKUP(B46,ClassificationT!B:L,11,FALSE),"-")</f>
        <v>At Least 1 Year Of Experience Directly Related To The Duties And Responsibilities Specified.</v>
      </c>
      <c r="J46" s="2" t="str">
        <v>Archaeologist</v>
      </c>
      <c r="K46" s="2"/>
      <c r="N46" s="2"/>
    </row>
    <row r="47" spans="1:14" ht="19.5" customHeight="1" x14ac:dyDescent="0.25">
      <c r="A47" s="2" t="s">
        <v>1746</v>
      </c>
      <c r="B47" s="1" t="str">
        <f>VLOOKUP(A47,ClassificationT!A:B,2,FALSE)</f>
        <v>Archaeology Crew Member</v>
      </c>
      <c r="C47" s="2" t="str">
        <f>VLOOKUP(A47,ClassificationT!A:D,4,FALSE)</f>
        <v>SN</v>
      </c>
      <c r="D47" s="2" t="str">
        <f>VLOOKUP(A47,ClassificationT!A:C,3,FALSE)</f>
        <v>Grade 08</v>
      </c>
      <c r="E47" s="2">
        <f>VLOOKUP(A47,ClassificationT!A:T,19,FALSE)</f>
        <v>4</v>
      </c>
      <c r="F47" s="2">
        <f>VLOOKUP(A47,ClassificationT!A:T,20,FALSE)</f>
        <v>0</v>
      </c>
      <c r="G47" s="2" t="str">
        <f>IFERROR(VLOOKUP(B47,ClassificationT!B:K,10,FALSE),"-")</f>
        <v>Bachelor's degree in Anthropology, Archaeology, or other relevant field</v>
      </c>
      <c r="H47" s="2" t="str">
        <f>IFERROR(VLOOKUP(B47,ClassificationT!B:L,11,FALSE),"-")</f>
        <v>Completion Of A Field School.</v>
      </c>
      <c r="J47" s="2" t="str">
        <v>Archaeology Crew Chief</v>
      </c>
      <c r="K47" s="2"/>
      <c r="N47" s="2"/>
    </row>
    <row r="48" spans="1:14" ht="19.5" customHeight="1" x14ac:dyDescent="0.25">
      <c r="A48" s="2" t="s">
        <v>1291</v>
      </c>
      <c r="B48" s="1" t="str">
        <f>VLOOKUP(A48,ClassificationT!A:B,2,FALSE)</f>
        <v>Archaeology Field Director</v>
      </c>
      <c r="C48" s="2" t="str">
        <f>VLOOKUP(A48,ClassificationT!A:D,4,FALSE)</f>
        <v>SN</v>
      </c>
      <c r="D48" s="2" t="str">
        <f>VLOOKUP(A48,ClassificationT!A:C,3,FALSE)</f>
        <v>Grade 11</v>
      </c>
      <c r="E48" s="2">
        <f>VLOOKUP(A48,ClassificationT!A:T,19,FALSE)</f>
        <v>4</v>
      </c>
      <c r="F48" s="2">
        <f>VLOOKUP(A48,ClassificationT!A:T,20,FALSE)</f>
        <v>3</v>
      </c>
      <c r="G48" s="2" t="str">
        <f>IFERROR(VLOOKUP(B48,ClassificationT!B:K,10,FALSE),"-")</f>
        <v>Bachelor's degree in Anthropology, Archaeology, or equivalent discipline</v>
      </c>
      <c r="H48" s="2" t="str">
        <f>IFERROR(VLOOKUP(B48,ClassificationT!B:L,11,FALSE),"-")</f>
        <v>At Least 3 Years Of Supervisory Field Experience Directly Related To The Duties And Responsibilities Specified.</v>
      </c>
      <c r="J48" s="2" t="str">
        <v>Archaeology Crew Member</v>
      </c>
      <c r="K48" s="2"/>
      <c r="N48" s="2"/>
    </row>
    <row r="49" spans="1:14" ht="19.5" customHeight="1" x14ac:dyDescent="0.25">
      <c r="A49" s="2" t="s">
        <v>899</v>
      </c>
      <c r="B49" s="1" t="str">
        <f>VLOOKUP(A49,ClassificationT!A:B,2,FALSE)</f>
        <v>Archaeology Project Admin</v>
      </c>
      <c r="C49" s="2" t="str">
        <f>VLOOKUP(A49,ClassificationT!A:D,4,FALSE)</f>
        <v>SN</v>
      </c>
      <c r="D49" s="2" t="str">
        <f>VLOOKUP(A49,ClassificationT!A:C,3,FALSE)</f>
        <v>Grade 13</v>
      </c>
      <c r="E49" s="2">
        <f>VLOOKUP(A49,ClassificationT!A:T,19,FALSE)</f>
        <v>6</v>
      </c>
      <c r="F49" s="2">
        <f>VLOOKUP(A49,ClassificationT!A:T,20,FALSE)</f>
        <v>5</v>
      </c>
      <c r="G49" s="2" t="str">
        <f>IFERROR(VLOOKUP(B49,ClassificationT!B:K,10,FALSE),"-")</f>
        <v>Master's degree in Anthropology (Archaeological emphasis) or related discipline</v>
      </c>
      <c r="H49" s="2" t="str">
        <f>IFERROR(VLOOKUP(B49,ClassificationT!B:L,11,FALSE),"-")</f>
        <v>At Least 5 Years Of Experience Directly Related To The Duties And Responsibilities Specified.</v>
      </c>
      <c r="J49" s="2" t="str">
        <v>Archaeology Field Director</v>
      </c>
      <c r="K49" s="2"/>
      <c r="N49" s="2"/>
    </row>
    <row r="50" spans="1:14" ht="19.5" customHeight="1" x14ac:dyDescent="0.25">
      <c r="A50" s="2" t="s">
        <v>914</v>
      </c>
      <c r="B50" s="1" t="str">
        <f>VLOOKUP(A50,ClassificationT!A:B,2,FALSE)</f>
        <v>Archivist</v>
      </c>
      <c r="C50" s="2" t="str">
        <f>VLOOKUP(A50,ClassificationT!A:D,4,FALSE)</f>
        <v>SE</v>
      </c>
      <c r="D50" s="2" t="str">
        <f>VLOOKUP(A50,ClassificationT!A:C,3,FALSE)</f>
        <v>Grade 13</v>
      </c>
      <c r="E50" s="2">
        <f>VLOOKUP(A50,ClassificationT!A:T,19,FALSE)</f>
        <v>4</v>
      </c>
      <c r="F50" s="2">
        <f>VLOOKUP(A50,ClassificationT!A:T,20,FALSE)</f>
        <v>5</v>
      </c>
      <c r="G50" s="2" t="str">
        <f>IFERROR(VLOOKUP(B50,ClassificationT!B:K,10,FALSE),"-")</f>
        <v>Bachelor's degree</v>
      </c>
      <c r="H50" s="2" t="str">
        <f>IFERROR(VLOOKUP(B50,ClassificationT!B:L,11,FALSE),"-")</f>
        <v>At Least 5 Years Of Experience Directly Related To The Duties And Responsibilities Specified.</v>
      </c>
      <c r="J50" s="2" t="str">
        <v>Archaeology Project Admin</v>
      </c>
      <c r="K50" s="2"/>
      <c r="N50" s="2"/>
    </row>
    <row r="51" spans="1:14" ht="19.5" customHeight="1" x14ac:dyDescent="0.25">
      <c r="A51" s="2" t="s">
        <v>1256</v>
      </c>
      <c r="B51" s="1" t="str">
        <f>VLOOKUP(A51,ClassificationT!A:B,2,FALSE)</f>
        <v>Art Lab Manager</v>
      </c>
      <c r="C51" s="2" t="str">
        <f>VLOOKUP(A51,ClassificationT!A:D,4,FALSE)</f>
        <v>SE</v>
      </c>
      <c r="D51" s="2" t="str">
        <f>VLOOKUP(A51,ClassificationT!A:C,3,FALSE)</f>
        <v>Grade 11</v>
      </c>
      <c r="E51" s="2">
        <f>VLOOKUP(A51,ClassificationT!A:T,19,FALSE)</f>
        <v>4</v>
      </c>
      <c r="F51" s="2">
        <f>VLOOKUP(A51,ClassificationT!A:T,20,FALSE)</f>
        <v>3</v>
      </c>
      <c r="G51" s="2" t="str">
        <f>IFERROR(VLOOKUP(B51,ClassificationT!B:K,10,FALSE),"-")</f>
        <v>Bachelor's degree in a directly related field</v>
      </c>
      <c r="H51" s="2" t="str">
        <f>IFERROR(VLOOKUP(B51,ClassificationT!B:L,11,FALSE),"-")</f>
        <v>At Least 3 Years Of Experience Directly Related To The Duties And Responsibilities Specified.</v>
      </c>
      <c r="J51" s="2" t="str">
        <v>Archivist</v>
      </c>
      <c r="K51" s="2"/>
      <c r="N51" s="2"/>
    </row>
    <row r="52" spans="1:14" ht="19.5" customHeight="1" x14ac:dyDescent="0.25">
      <c r="A52" s="4" t="s">
        <v>4996</v>
      </c>
      <c r="B52" s="1" t="str">
        <f>VLOOKUP(A52,ClassificationT!A:B,2,FALSE)</f>
        <v>Artist Model</v>
      </c>
      <c r="C52" s="2" t="str">
        <f>VLOOKUP(A52,ClassificationT!A:D,4,FALSE)</f>
        <v>SN</v>
      </c>
      <c r="D52" s="4" t="str">
        <f>VLOOKUP(A52,ClassificationT!A:C,3,FALSE)</f>
        <v>Grade 09</v>
      </c>
      <c r="E52" s="4">
        <f>VLOOKUP(A52,ClassificationT!A:T,19,FALSE)</f>
        <v>0</v>
      </c>
      <c r="F52" s="4">
        <f>VLOOKUP(A52,ClassificationT!A:T,20,FALSE)</f>
        <v>0</v>
      </c>
      <c r="G52" s="4" t="str">
        <f>IFERROR(VLOOKUP(B52,ClassificationT!B:K,10,FALSE),"-")</f>
        <v>Less than high school</v>
      </c>
      <c r="H52" s="4" t="str">
        <f>IFERROR(VLOOKUP(B52,ClassificationT!B:L,11,FALSE),"-")</f>
        <v>No previous experience required.</v>
      </c>
      <c r="J52" s="2" t="str">
        <v>Art Lab Manager</v>
      </c>
      <c r="K52" s="2"/>
      <c r="N52" s="2"/>
    </row>
    <row r="53" spans="1:14" ht="19.5" customHeight="1" x14ac:dyDescent="0.25">
      <c r="A53" s="2" t="s">
        <v>209</v>
      </c>
      <c r="B53" s="1" t="str">
        <f>VLOOKUP(A53,ClassificationT!A:B,2,FALSE)</f>
        <v>Assc Dir,Student Hlth &amp; Cnslng</v>
      </c>
      <c r="C53" s="2" t="str">
        <f>VLOOKUP(A53,ClassificationT!A:D,4,FALSE)</f>
        <v>SE</v>
      </c>
      <c r="D53" s="2" t="str">
        <f>VLOOKUP(A53,ClassificationT!A:C,3,FALSE)</f>
        <v>Grade 16</v>
      </c>
      <c r="E53" s="2">
        <f>VLOOKUP(A53,ClassificationT!A:T,19,FALSE)</f>
        <v>4</v>
      </c>
      <c r="F53" s="2">
        <f>VLOOKUP(A53,ClassificationT!A:T,20,FALSE)</f>
        <v>7</v>
      </c>
      <c r="G53" s="2" t="str">
        <f>IFERROR(VLOOKUP(B53,ClassificationT!B:K,10,FALSE),"-")</f>
        <v>Bachelor's degree</v>
      </c>
      <c r="H53" s="2" t="str">
        <f>IFERROR(VLOOKUP(B53,ClassificationT!B:L,11,FALSE),"-")</f>
        <v>At Least 7 Years Of Experience Directly Related To The Duties And Responsibilities Specified.</v>
      </c>
      <c r="J53" s="2" t="str">
        <v>Artist Model</v>
      </c>
      <c r="K53" s="2"/>
      <c r="N53" s="2"/>
    </row>
    <row r="54" spans="1:14" ht="19.5" customHeight="1" x14ac:dyDescent="0.25">
      <c r="A54" s="2" t="s">
        <v>1312</v>
      </c>
      <c r="B54" s="1" t="str">
        <f>VLOOKUP(A54,ClassificationT!A:B,2,FALSE)</f>
        <v>Assistant Athletic Trainer</v>
      </c>
      <c r="C54" s="2" t="str">
        <f>VLOOKUP(A54,ClassificationT!A:D,4,FALSE)</f>
        <v>SE</v>
      </c>
      <c r="D54" s="2" t="str">
        <f>VLOOKUP(A54,ClassificationT!A:C,3,FALSE)</f>
        <v>Grade 11</v>
      </c>
      <c r="E54" s="2">
        <f>VLOOKUP(A54,ClassificationT!A:T,19,FALSE)</f>
        <v>4</v>
      </c>
      <c r="F54" s="2">
        <f>VLOOKUP(A54,ClassificationT!A:T,20,FALSE)</f>
        <v>3</v>
      </c>
      <c r="G54" s="2" t="str">
        <f>IFERROR(VLOOKUP(B54,ClassificationT!B:K,10,FALSE),"-")</f>
        <v>Bachelor's degree</v>
      </c>
      <c r="H54" s="2" t="str">
        <f>IFERROR(VLOOKUP(B54,ClassificationT!B:L,11,FALSE),"-")</f>
        <v>At Least 3 Years Of Experience Directly Related To The Duties And Responsibilities Specified.</v>
      </c>
      <c r="J54" s="2" t="str">
        <v>Assc Dir,Student Hlth &amp; Cnslng</v>
      </c>
      <c r="K54" s="2"/>
      <c r="N54" s="2"/>
    </row>
    <row r="55" spans="1:14" ht="19.5" customHeight="1" x14ac:dyDescent="0.25">
      <c r="A55" s="4" t="s">
        <v>5332</v>
      </c>
      <c r="B55" s="1" t="str">
        <f>VLOOKUP(A55,ClassificationT!A:B,2,FALSE)</f>
        <v>Assistant Esports Director</v>
      </c>
      <c r="C55" s="4" t="str">
        <f>VLOOKUP(A55,ClassificationT!A:D,4,FALSE)</f>
        <v>SE</v>
      </c>
      <c r="D55" s="4" t="str">
        <f>VLOOKUP(A55,ClassificationT!A:C,3,FALSE)</f>
        <v>Grade 12</v>
      </c>
      <c r="E55" s="4">
        <f>VLOOKUP(A55,ClassificationT!A:T,19,FALSE)</f>
        <v>4</v>
      </c>
      <c r="F55" s="4">
        <f>VLOOKUP(A55,ClassificationT!A:T,20,FALSE)</f>
        <v>1</v>
      </c>
      <c r="G55" s="4" t="str">
        <f>IFERROR(VLOOKUP(B55,ClassificationT!B:K,10,FALSE),"-")</f>
        <v>Bachelor's degree</v>
      </c>
      <c r="H55" s="4" t="str">
        <f>IFERROR(VLOOKUP(B55,ClassificationT!B:L,11,FALSE),"-")</f>
        <v>At least 2 years of experience with esports as player or staff.</v>
      </c>
      <c r="J55" s="2" t="str">
        <v>Assistant Athletic Trainer</v>
      </c>
      <c r="K55" s="2"/>
      <c r="N55" s="2"/>
    </row>
    <row r="56" spans="1:14" ht="19.5" customHeight="1" x14ac:dyDescent="0.25">
      <c r="A56" s="4" t="s">
        <v>5532</v>
      </c>
      <c r="B56" s="1" t="str">
        <f>VLOOKUP(A56,ClassificationT!A:B,2,FALSE)</f>
        <v>Assistant Golf Professional</v>
      </c>
      <c r="C56" s="4" t="str">
        <f>VLOOKUP(A56,ClassificationT!A:D,4,FALSE)</f>
        <v>SN</v>
      </c>
      <c r="D56" s="4" t="str">
        <f>VLOOKUP(A56,ClassificationT!A:C,3,FALSE)</f>
        <v>Grade 07</v>
      </c>
      <c r="E56" s="4">
        <f>VLOOKUP(A56,ClassificationT!A:T,19,FALSE)</f>
        <v>0</v>
      </c>
      <c r="F56" s="4">
        <f>VLOOKUP(A56,ClassificationT!A:T,20,FALSE)</f>
        <v>1</v>
      </c>
      <c r="G56" s="4" t="str">
        <f>IFERROR(VLOOKUP(B56,ClassificationT!B:K,10,FALSE),"-")</f>
        <v>High school diploma or GED</v>
      </c>
      <c r="H56" s="4" t="str">
        <f>IFERROR(VLOOKUP(B56,ClassificationT!B:L,11,FALSE),"-")</f>
        <v>At least 1 year of experience directly related to the duties and responsibilities specified.</v>
      </c>
      <c r="J56" s="2" t="str">
        <v>Assistant Esports Director</v>
      </c>
      <c r="K56" s="2"/>
      <c r="N56" s="2"/>
    </row>
    <row r="57" spans="1:14" ht="19.5" customHeight="1" x14ac:dyDescent="0.25">
      <c r="A57" s="2" t="s">
        <v>281</v>
      </c>
      <c r="B57" s="1" t="str">
        <f>VLOOKUP(A57,ClassificationT!A:B,2,FALSE)</f>
        <v>Assistant to the Sr Exec Ofcr</v>
      </c>
      <c r="C57" s="2" t="str">
        <f>VLOOKUP(A57,ClassificationT!A:D,4,FALSE)</f>
        <v>SE</v>
      </c>
      <c r="D57" s="2" t="str">
        <f>VLOOKUP(A57,ClassificationT!A:C,3,FALSE)</f>
        <v>Grade 16</v>
      </c>
      <c r="E57" s="2">
        <f>VLOOKUP(A57,ClassificationT!A:T,19,FALSE)</f>
        <v>4</v>
      </c>
      <c r="F57" s="2">
        <f>VLOOKUP(A57,ClassificationT!A:T,20,FALSE)</f>
        <v>5</v>
      </c>
      <c r="G57" s="2" t="str">
        <f>IFERROR(VLOOKUP(B57,ClassificationT!B:K,10,FALSE),"-")</f>
        <v>Bachelor's degree</v>
      </c>
      <c r="H57" s="2" t="str">
        <f>IFERROR(VLOOKUP(B57,ClassificationT!B:L,11,FALSE),"-")</f>
        <v>At Least 5 Years Of Experience Directly Related To The Duties And Responsibilities Specified.</v>
      </c>
      <c r="J57" s="2" t="str">
        <v>Assistant Golf Professional</v>
      </c>
      <c r="K57" s="2"/>
      <c r="N57" s="2"/>
    </row>
    <row r="58" spans="1:14" ht="19.5" customHeight="1" x14ac:dyDescent="0.25">
      <c r="A58" s="2" t="s">
        <v>528</v>
      </c>
      <c r="B58" s="1" t="str">
        <f>VLOOKUP(A58,ClassificationT!A:B,2,FALSE)</f>
        <v>Assistant University Counsel</v>
      </c>
      <c r="C58" s="2" t="str">
        <f>VLOOKUP(A58,ClassificationT!A:D,4,FALSE)</f>
        <v>SC</v>
      </c>
      <c r="D58" s="2" t="str">
        <f>VLOOKUP(A58,ClassificationT!A:C,3,FALSE)</f>
        <v>Grade 15</v>
      </c>
      <c r="E58" s="2">
        <f>VLOOKUP(A58,ClassificationT!A:T,19,FALSE)</f>
        <v>8</v>
      </c>
      <c r="F58" s="2">
        <f>VLOOKUP(A58,ClassificationT!A:T,20,FALSE)</f>
        <v>1</v>
      </c>
      <c r="G58" s="2" t="str">
        <f>IFERROR(VLOOKUP(B58,ClassificationT!B:K,10,FALSE),"-")</f>
        <v>J.D. or LL.B</v>
      </c>
      <c r="H58" s="2" t="str">
        <f>IFERROR(VLOOKUP(B58,ClassificationT!B:L,11,FALSE),"-")</f>
        <v>At Least 1 Year Of Experience Directly Related To The Duties And Responsibilities Specified.
Member Of Nm State Bar, Or Member In Good Standing Of The State Bar Of Another State Or District Of Columbia.</v>
      </c>
      <c r="J58" s="2" t="str">
        <v>Assistant to the Sr Exec Ofcr</v>
      </c>
      <c r="K58" s="2"/>
      <c r="N58" s="2"/>
    </row>
    <row r="59" spans="1:14" ht="19.5" customHeight="1" x14ac:dyDescent="0.25">
      <c r="A59" s="2" t="s">
        <v>609</v>
      </c>
      <c r="B59" s="1" t="str">
        <f>VLOOKUP(A59,ClassificationT!A:B,2,FALSE)</f>
        <v>Assoc Dir Accessibility Svcs</v>
      </c>
      <c r="C59" s="2" t="str">
        <f>VLOOKUP(A59,ClassificationT!A:D,4,FALSE)</f>
        <v>SE</v>
      </c>
      <c r="D59" s="2" t="str">
        <f>VLOOKUP(A59,ClassificationT!A:C,3,FALSE)</f>
        <v>Grade 14</v>
      </c>
      <c r="E59" s="2">
        <f>VLOOKUP(A59,ClassificationT!A:T,19,FALSE)</f>
        <v>4</v>
      </c>
      <c r="F59" s="2">
        <f>VLOOKUP(A59,ClassificationT!A:T,20,FALSE)</f>
        <v>3</v>
      </c>
      <c r="G59" s="2" t="str">
        <f>IFERROR(VLOOKUP(B59,ClassificationT!B:K,10,FALSE),"-")</f>
        <v>Bachelor's degree</v>
      </c>
      <c r="H59" s="2" t="str">
        <f>IFERROR(VLOOKUP(B59,ClassificationT!B:L,11,FALSE),"-")</f>
        <v>At Least 3 Years Of Experience Directly Related To The Duties And Responsibilities Specified.</v>
      </c>
      <c r="J59" s="2" t="str">
        <v>Assistant University Counsel</v>
      </c>
      <c r="K59" s="2"/>
      <c r="N59" s="2"/>
    </row>
    <row r="60" spans="1:14" ht="19.5" customHeight="1" x14ac:dyDescent="0.25">
      <c r="A60" s="2" t="s">
        <v>603</v>
      </c>
      <c r="B60" s="1" t="str">
        <f>VLOOKUP(A60,ClassificationT!A:B,2,FALSE)</f>
        <v>Assoc Dir,Admissions &amp; Recruit</v>
      </c>
      <c r="C60" s="2" t="str">
        <f>VLOOKUP(A60,ClassificationT!A:D,4,FALSE)</f>
        <v>SE</v>
      </c>
      <c r="D60" s="2" t="str">
        <f>VLOOKUP(A60,ClassificationT!A:C,3,FALSE)</f>
        <v>Grade 14</v>
      </c>
      <c r="E60" s="2">
        <f>VLOOKUP(A60,ClassificationT!A:T,19,FALSE)</f>
        <v>4</v>
      </c>
      <c r="F60" s="2">
        <f>VLOOKUP(A60,ClassificationT!A:T,20,FALSE)</f>
        <v>5</v>
      </c>
      <c r="G60" s="2" t="str">
        <f>IFERROR(VLOOKUP(B60,ClassificationT!B:K,10,FALSE),"-")</f>
        <v>Bachelor's degree</v>
      </c>
      <c r="H60" s="2" t="str">
        <f>IFERROR(VLOOKUP(B60,ClassificationT!B:L,11,FALSE),"-")</f>
        <v>At Least 5 Years Of Experience Directly Related To The Duties And Responsibilities Specified.</v>
      </c>
      <c r="J60" s="2" t="str">
        <v>Assoc Dir Accessibility Svcs</v>
      </c>
      <c r="K60" s="2"/>
      <c r="N60" s="2"/>
    </row>
    <row r="61" spans="1:14" ht="19.5" customHeight="1" x14ac:dyDescent="0.25">
      <c r="A61" s="2" t="s">
        <v>514</v>
      </c>
      <c r="B61" s="1" t="str">
        <f>VLOOKUP(A61,ClassificationT!A:B,2,FALSE)</f>
        <v>Assoc Dir,Alumni Relations</v>
      </c>
      <c r="C61" s="2" t="str">
        <f>VLOOKUP(A61,ClassificationT!A:D,4,FALSE)</f>
        <v>SE</v>
      </c>
      <c r="D61" s="2" t="str">
        <f>VLOOKUP(A61,ClassificationT!A:C,3,FALSE)</f>
        <v>Grade 15</v>
      </c>
      <c r="E61" s="2">
        <f>VLOOKUP(A61,ClassificationT!A:T,19,FALSE)</f>
        <v>4</v>
      </c>
      <c r="F61" s="2">
        <f>VLOOKUP(A61,ClassificationT!A:T,20,FALSE)</f>
        <v>3</v>
      </c>
      <c r="G61" s="2" t="str">
        <f>IFERROR(VLOOKUP(B61,ClassificationT!B:K,10,FALSE),"-")</f>
        <v>Bachelor's degree</v>
      </c>
      <c r="H61" s="2" t="str">
        <f>IFERROR(VLOOKUP(B61,ClassificationT!B:L,11,FALSE),"-")</f>
        <v>At Least 3 Years Of Experience Directly Related To The Duties And Responsibilities Specified.</v>
      </c>
      <c r="J61" s="2" t="str">
        <v>Assoc Dir,Admissions &amp; Recruit</v>
      </c>
      <c r="K61" s="2"/>
      <c r="N61" s="2"/>
    </row>
    <row r="62" spans="1:14" ht="19.5" customHeight="1" x14ac:dyDescent="0.25">
      <c r="A62" s="2" t="s">
        <v>318</v>
      </c>
      <c r="B62" s="1" t="str">
        <f>VLOOKUP(A62,ClassificationT!A:B,2,FALSE)</f>
        <v>Assoc Dir,Athletic Development</v>
      </c>
      <c r="C62" s="2" t="str">
        <f>VLOOKUP(A62,ClassificationT!A:D,4,FALSE)</f>
        <v>SC</v>
      </c>
      <c r="D62" s="2" t="str">
        <f>VLOOKUP(A62,ClassificationT!A:C,3,FALSE)</f>
        <v>Grade 16</v>
      </c>
      <c r="E62" s="2">
        <f>VLOOKUP(A62,ClassificationT!A:T,19,FALSE)</f>
        <v>4</v>
      </c>
      <c r="F62" s="2">
        <f>VLOOKUP(A62,ClassificationT!A:T,20,FALSE)</f>
        <v>7</v>
      </c>
      <c r="G62" s="2" t="str">
        <f>IFERROR(VLOOKUP(B62,ClassificationT!B:K,10,FALSE),"-")</f>
        <v>Bachelor's degree</v>
      </c>
      <c r="H62" s="2" t="str">
        <f>IFERROR(VLOOKUP(B62,ClassificationT!B:L,11,FALSE),"-")</f>
        <v>At Least 7 Years Of Experience Directly Related To The Duties And Responsibilities Specified.</v>
      </c>
      <c r="J62" s="2" t="str">
        <v>Assoc Dir,Alumni Relations</v>
      </c>
      <c r="K62" s="2"/>
      <c r="N62" s="2"/>
    </row>
    <row r="63" spans="1:14" ht="19.5" customHeight="1" x14ac:dyDescent="0.25">
      <c r="A63" s="2" t="s">
        <v>320</v>
      </c>
      <c r="B63" s="1" t="str">
        <f>VLOOKUP(A63,ClassificationT!A:B,2,FALSE)</f>
        <v>Assoc Dir,Athletic Events Mgmt</v>
      </c>
      <c r="C63" s="2" t="str">
        <f>VLOOKUP(A63,ClassificationT!A:D,4,FALSE)</f>
        <v>SC</v>
      </c>
      <c r="D63" s="2" t="str">
        <f>VLOOKUP(A63,ClassificationT!A:C,3,FALSE)</f>
        <v>Grade 16</v>
      </c>
      <c r="E63" s="2">
        <f>VLOOKUP(A63,ClassificationT!A:T,19,FALSE)</f>
        <v>4</v>
      </c>
      <c r="F63" s="2">
        <f>VLOOKUP(A63,ClassificationT!A:T,20,FALSE)</f>
        <v>7</v>
      </c>
      <c r="G63" s="2" t="str">
        <f>IFERROR(VLOOKUP(B63,ClassificationT!B:K,10,FALSE),"-")</f>
        <v>Bachelor's degree</v>
      </c>
      <c r="H63" s="2" t="str">
        <f>IFERROR(VLOOKUP(B63,ClassificationT!B:L,11,FALSE),"-")</f>
        <v>At Least 7 Years Of Experience Directly Related To The Duties And Responsibilities Specified</v>
      </c>
      <c r="J63" s="2" t="str">
        <v>Assoc Dir,Athletic Development</v>
      </c>
      <c r="K63" s="2"/>
      <c r="N63" s="2"/>
    </row>
    <row r="64" spans="1:14" ht="19.5" customHeight="1" x14ac:dyDescent="0.25">
      <c r="A64" s="2" t="s">
        <v>561</v>
      </c>
      <c r="B64" s="1" t="str">
        <f>VLOOKUP(A64,ClassificationT!A:B,2,FALSE)</f>
        <v>Assoc Dir,Business Operations</v>
      </c>
      <c r="C64" s="2" t="str">
        <f>VLOOKUP(A64,ClassificationT!A:D,4,FALSE)</f>
        <v>SE</v>
      </c>
      <c r="D64" s="2" t="str">
        <f>VLOOKUP(A64,ClassificationT!A:C,3,FALSE)</f>
        <v>Grade 14</v>
      </c>
      <c r="E64" s="2">
        <f>VLOOKUP(A64,ClassificationT!A:T,19,FALSE)</f>
        <v>4</v>
      </c>
      <c r="F64" s="2">
        <f>VLOOKUP(A64,ClassificationT!A:T,20,FALSE)</f>
        <v>3</v>
      </c>
      <c r="G64" s="2" t="str">
        <f>IFERROR(VLOOKUP(B64,ClassificationT!B:K,10,FALSE),"-")</f>
        <v>Bachelor's degree</v>
      </c>
      <c r="H64" s="2" t="str">
        <f>IFERROR(VLOOKUP(B64,ClassificationT!B:L,11,FALSE),"-")</f>
        <v>At Least 3 Years Of Experience Directly Related To The Duties And Responsibilities Specified.</v>
      </c>
      <c r="J64" s="2" t="str">
        <v>Assoc Dir,Athletic Events Mgmt</v>
      </c>
      <c r="K64" s="2"/>
      <c r="N64" s="2"/>
    </row>
    <row r="65" spans="1:14" ht="19.5" customHeight="1" x14ac:dyDescent="0.25">
      <c r="A65" s="2" t="s">
        <v>366</v>
      </c>
      <c r="B65" s="1" t="str">
        <f>VLOOKUP(A65,ClassificationT!A:B,2,FALSE)</f>
        <v>Assoc Dir,Capital Projects</v>
      </c>
      <c r="C65" s="2" t="str">
        <f>VLOOKUP(A65,ClassificationT!A:D,4,FALSE)</f>
        <v>SE</v>
      </c>
      <c r="D65" s="2" t="str">
        <f>VLOOKUP(A65,ClassificationT!A:C,3,FALSE)</f>
        <v>Grade 16</v>
      </c>
      <c r="E65" s="2">
        <f>VLOOKUP(A65,ClassificationT!A:T,19,FALSE)</f>
        <v>4</v>
      </c>
      <c r="F65" s="2">
        <f>VLOOKUP(A65,ClassificationT!A:T,20,FALSE)</f>
        <v>7</v>
      </c>
      <c r="G65" s="2" t="str">
        <f>IFERROR(VLOOKUP(B65,ClassificationT!B:K,10,FALSE),"-")</f>
        <v>Bachelor's degree</v>
      </c>
      <c r="H65" s="2" t="str">
        <f>IFERROR(VLOOKUP(B65,ClassificationT!B:L,11,FALSE),"-")</f>
        <v xml:space="preserve">At least 7 years of progressively higher level experience directly related to the duties and responsibilities specified. </v>
      </c>
      <c r="J65" s="2" t="str">
        <v>Assoc Dir,Business Operations</v>
      </c>
      <c r="K65" s="2"/>
      <c r="N65" s="2"/>
    </row>
    <row r="66" spans="1:14" ht="19.5" customHeight="1" x14ac:dyDescent="0.25">
      <c r="A66" s="2" t="s">
        <v>547</v>
      </c>
      <c r="B66" s="1" t="str">
        <f>VLOOKUP(A66,ClassificationT!A:B,2,FALSE)</f>
        <v>Assoc Dir,Children's Campus</v>
      </c>
      <c r="C66" s="2" t="str">
        <f>VLOOKUP(A66,ClassificationT!A:D,4,FALSE)</f>
        <v>SE</v>
      </c>
      <c r="D66" s="2" t="str">
        <f>VLOOKUP(A66,ClassificationT!A:C,3,FALSE)</f>
        <v>Grade 15</v>
      </c>
      <c r="E66" s="2">
        <f>VLOOKUP(A66,ClassificationT!A:T,19,FALSE)</f>
        <v>4</v>
      </c>
      <c r="F66" s="2">
        <f>VLOOKUP(A66,ClassificationT!A:T,20,FALSE)</f>
        <v>5</v>
      </c>
      <c r="G66" s="2" t="str">
        <f>IFERROR(VLOOKUP(B66,ClassificationT!B:K,10,FALSE),"-")</f>
        <v>Bachelor's degree</v>
      </c>
      <c r="H66" s="2" t="str">
        <f>IFERROR(VLOOKUP(B66,ClassificationT!B:L,11,FALSE),"-")</f>
        <v>At least 5 years of experience directly related to the duties and responsibilities specified.</v>
      </c>
      <c r="J66" s="2" t="str">
        <v>Assoc Dir,Capital Projects</v>
      </c>
      <c r="K66" s="2"/>
      <c r="N66" s="2"/>
    </row>
    <row r="67" spans="1:14" ht="19.5" customHeight="1" x14ac:dyDescent="0.25">
      <c r="A67" s="2" t="s">
        <v>518</v>
      </c>
      <c r="B67" s="1" t="str">
        <f>VLOOKUP(A67,ClassificationT!A:B,2,FALSE)</f>
        <v>Assoc Dir,Clinical Cnslg Svcs</v>
      </c>
      <c r="C67" s="2" t="str">
        <f>VLOOKUP(A67,ClassificationT!A:D,4,FALSE)</f>
        <v>SE</v>
      </c>
      <c r="D67" s="2" t="str">
        <f>VLOOKUP(A67,ClassificationT!A:C,3,FALSE)</f>
        <v>Grade 15</v>
      </c>
      <c r="E67" s="2">
        <f>VLOOKUP(A67,ClassificationT!A:T,19,FALSE)</f>
        <v>6</v>
      </c>
      <c r="F67" s="2">
        <f>VLOOKUP(A67,ClassificationT!A:T,20,FALSE)</f>
        <v>6</v>
      </c>
      <c r="G67" s="2" t="str">
        <f>IFERROR(VLOOKUP(B67,ClassificationT!B:K,10,FALSE),"-")</f>
        <v>Master's degree</v>
      </c>
      <c r="H67" s="2" t="str">
        <f>IFERROR(VLOOKUP(B67,ClassificationT!B:L,11,FALSE),"-")</f>
        <v>At least 6 years of experience directly related to the duties and responsibilities specified. Certification/Licensure: State of NM licensure as a Licensed Professional Clinical Counselor (LPCC), or Licensed Independent Social Worker (LISW).</v>
      </c>
      <c r="J67" s="2" t="str">
        <v>Assoc Dir,Children's Campus</v>
      </c>
      <c r="K67" s="2"/>
      <c r="N67" s="2"/>
    </row>
    <row r="68" spans="1:14" ht="19.5" customHeight="1" x14ac:dyDescent="0.25">
      <c r="A68" s="2" t="s">
        <v>636</v>
      </c>
      <c r="B68" s="1" t="str">
        <f>VLOOKUP(A68,ClassificationT!A:B,2,FALSE)</f>
        <v>Assoc Dir,Clinical Services</v>
      </c>
      <c r="C68" s="2" t="str">
        <f>VLOOKUP(A68,ClassificationT!A:D,4,FALSE)</f>
        <v>SE</v>
      </c>
      <c r="D68" s="2" t="str">
        <f>VLOOKUP(A68,ClassificationT!A:C,3,FALSE)</f>
        <v>Grade 14</v>
      </c>
      <c r="E68" s="2">
        <f>VLOOKUP(A68,ClassificationT!A:T,19,FALSE)</f>
        <v>6</v>
      </c>
      <c r="F68" s="2">
        <f>VLOOKUP(A68,ClassificationT!A:T,20,FALSE)</f>
        <v>3</v>
      </c>
      <c r="G68" s="2" t="str">
        <f>IFERROR(VLOOKUP(B68,ClassificationT!B:K,10,FALSE),"-")</f>
        <v>Master's degree</v>
      </c>
      <c r="H68" s="2" t="str">
        <f>IFERROR(VLOOKUP(B68,ClassificationT!B:L,11,FALSE),"-")</f>
        <v>At Least 3 Years Of Experience Directly Related To The Duties And Responsibilities Specified.</v>
      </c>
      <c r="J68" s="2" t="str">
        <v>Assoc Dir,Clinical Cnslg Svcs</v>
      </c>
      <c r="K68" s="2"/>
      <c r="N68" s="2"/>
    </row>
    <row r="69" spans="1:14" ht="19.5" customHeight="1" x14ac:dyDescent="0.25">
      <c r="A69" s="2" t="s">
        <v>152</v>
      </c>
      <c r="B69" s="1" t="str">
        <f>VLOOKUP(A69,ClassificationT!A:B,2,FALSE)</f>
        <v>Assoc Dir,Core IT Svcs</v>
      </c>
      <c r="C69" s="2" t="str">
        <f>VLOOKUP(A69,ClassificationT!A:D,4,FALSE)</f>
        <v>SC</v>
      </c>
      <c r="D69" s="2" t="str">
        <f>VLOOKUP(A69,ClassificationT!A:C,3,FALSE)</f>
        <v>Grade 17</v>
      </c>
      <c r="E69" s="2">
        <f>VLOOKUP(A69,ClassificationT!A:T,19,FALSE)</f>
        <v>4</v>
      </c>
      <c r="F69" s="2">
        <f>VLOOKUP(A69,ClassificationT!A:T,20,FALSE)</f>
        <v>7</v>
      </c>
      <c r="G69" s="2" t="str">
        <f>IFERROR(VLOOKUP(B69,ClassificationT!B:K,10,FALSE),"-")</f>
        <v>Bachelor's degree</v>
      </c>
      <c r="H69" s="2" t="str">
        <f>IFERROR(VLOOKUP(B69,ClassificationT!B:L,11,FALSE),"-")</f>
        <v>At Least 7 Years Of Experience Directly Related To The Duties And Responsibilities Specified.</v>
      </c>
      <c r="J69" s="2" t="str">
        <v>Assoc Dir,Clinical Services</v>
      </c>
      <c r="K69" s="2"/>
      <c r="N69" s="2"/>
    </row>
    <row r="70" spans="1:14" ht="19.5" customHeight="1" x14ac:dyDescent="0.25">
      <c r="A70" s="2" t="s">
        <v>242</v>
      </c>
      <c r="B70" s="1" t="str">
        <f>VLOOKUP(A70,ClassificationT!A:B,2,FALSE)</f>
        <v>Assoc Dir,Eng &amp; Energy Svcs</v>
      </c>
      <c r="C70" s="2" t="str">
        <f>VLOOKUP(A70,ClassificationT!A:D,4,FALSE)</f>
        <v>SE</v>
      </c>
      <c r="D70" s="2" t="str">
        <f>VLOOKUP(A70,ClassificationT!A:C,3,FALSE)</f>
        <v>Grade 16</v>
      </c>
      <c r="E70" s="2">
        <f>VLOOKUP(A70,ClassificationT!A:T,19,FALSE)</f>
        <v>4</v>
      </c>
      <c r="F70" s="2">
        <f>VLOOKUP(A70,ClassificationT!A:T,20,FALSE)</f>
        <v>7</v>
      </c>
      <c r="G70" s="2" t="str">
        <f>IFERROR(VLOOKUP(B70,ClassificationT!B:K,10,FALSE),"-")</f>
        <v>Bachelor's degree in a directly related Engineering field</v>
      </c>
      <c r="H70" s="2" t="str">
        <f>IFERROR(VLOOKUP(B70,ClassificationT!B:L,11,FALSE),"-")</f>
        <v>At Least 7 Years Of Experience Directly Related To The Duties And Responsibilities Specified.
Certification/Licensure
Current Professional Engineer License.</v>
      </c>
      <c r="J70" s="2" t="str">
        <v>Assoc Dir,Core IT Svcs</v>
      </c>
      <c r="K70" s="2"/>
      <c r="N70" s="2"/>
    </row>
    <row r="71" spans="1:14" ht="19.5" customHeight="1" x14ac:dyDescent="0.25">
      <c r="A71" s="2" t="s">
        <v>252</v>
      </c>
      <c r="B71" s="1" t="str">
        <f>VLOOKUP(A71,ClassificationT!A:B,2,FALSE)</f>
        <v>Assoc Dir,Environmental Svcs</v>
      </c>
      <c r="C71" s="2" t="str">
        <f>VLOOKUP(A71,ClassificationT!A:D,4,FALSE)</f>
        <v>SE</v>
      </c>
      <c r="D71" s="2" t="str">
        <f>VLOOKUP(A71,ClassificationT!A:C,3,FALSE)</f>
        <v>Grade 16</v>
      </c>
      <c r="E71" s="2">
        <f>VLOOKUP(A71,ClassificationT!A:T,19,FALSE)</f>
        <v>4</v>
      </c>
      <c r="F71" s="2">
        <f>VLOOKUP(A71,ClassificationT!A:T,20,FALSE)</f>
        <v>5</v>
      </c>
      <c r="G71" s="2" t="str">
        <f>IFERROR(VLOOKUP(B71,ClassificationT!B:K,10,FALSE),"-")</f>
        <v>Bachelor's degree</v>
      </c>
      <c r="H71" s="2" t="str">
        <f>IFERROR(VLOOKUP(B71,ClassificationT!B:L,11,FALSE),"-")</f>
        <v>At Least 5 Years Of Experience Directly Related To The Duties And Responsibilities Specified.</v>
      </c>
      <c r="J71" s="2" t="str">
        <v>Assoc Dir,Eng &amp; Energy Svcs</v>
      </c>
      <c r="K71" s="2"/>
      <c r="N71" s="2"/>
    </row>
    <row r="72" spans="1:14" ht="19.5" customHeight="1" x14ac:dyDescent="0.25">
      <c r="A72" s="2" t="s">
        <v>269</v>
      </c>
      <c r="B72" s="1" t="str">
        <f>VLOOKUP(A72,ClassificationT!A:B,2,FALSE)</f>
        <v>Assoc Dir,Equal Opportunity</v>
      </c>
      <c r="C72" s="2" t="str">
        <f>VLOOKUP(A72,ClassificationT!A:D,4,FALSE)</f>
        <v>SE</v>
      </c>
      <c r="D72" s="2" t="str">
        <f>VLOOKUP(A72,ClassificationT!A:C,3,FALSE)</f>
        <v>Grade 16</v>
      </c>
      <c r="E72" s="2">
        <f>VLOOKUP(A72,ClassificationT!A:T,19,FALSE)</f>
        <v>4</v>
      </c>
      <c r="F72" s="2">
        <f>VLOOKUP(A72,ClassificationT!A:T,20,FALSE)</f>
        <v>7</v>
      </c>
      <c r="G72" s="2" t="str">
        <f>IFERROR(VLOOKUP(B72,ClassificationT!B:K,10,FALSE),"-")</f>
        <v>Bachelor's degree</v>
      </c>
      <c r="H72" s="2" t="str">
        <f>IFERROR(VLOOKUP(B72,ClassificationT!B:L,11,FALSE),"-")</f>
        <v>At Least 7 Years Of Experience Directly Related To The Duties And Responsibilities Specified.</v>
      </c>
      <c r="J72" s="2" t="str">
        <v>Assoc Dir,Environmental Svcs</v>
      </c>
      <c r="K72" s="2"/>
      <c r="N72" s="2"/>
    </row>
    <row r="73" spans="1:14" ht="19.5" customHeight="1" x14ac:dyDescent="0.25">
      <c r="A73" s="2" t="s">
        <v>316</v>
      </c>
      <c r="B73" s="1" t="str">
        <f>VLOOKUP(A73,ClassificationT!A:B,2,FALSE)</f>
        <v>Assoc Dir,Ext Affrs/Athletics</v>
      </c>
      <c r="C73" s="2" t="str">
        <f>VLOOKUP(A73,ClassificationT!A:D,4,FALSE)</f>
        <v>SC</v>
      </c>
      <c r="D73" s="2" t="str">
        <f>VLOOKUP(A73,ClassificationT!A:C,3,FALSE)</f>
        <v>Grade 16</v>
      </c>
      <c r="E73" s="2">
        <f>VLOOKUP(A73,ClassificationT!A:T,19,FALSE)</f>
        <v>4</v>
      </c>
      <c r="F73" s="2">
        <f>VLOOKUP(A73,ClassificationT!A:T,20,FALSE)</f>
        <v>7</v>
      </c>
      <c r="G73" s="2" t="str">
        <f>IFERROR(VLOOKUP(B73,ClassificationT!B:K,10,FALSE),"-")</f>
        <v>Bachelor's degree</v>
      </c>
      <c r="H73" s="2" t="str">
        <f>IFERROR(VLOOKUP(B73,ClassificationT!B:L,11,FALSE),"-")</f>
        <v>At Least 7 Years Of Experience Directly Related To The Duties And Responsibilities Specified.</v>
      </c>
      <c r="J73" s="2" t="str">
        <v>Assoc Dir,Equal Opportunity</v>
      </c>
      <c r="K73" s="2"/>
      <c r="N73" s="2"/>
    </row>
    <row r="74" spans="1:14" ht="19.5" customHeight="1" x14ac:dyDescent="0.25">
      <c r="A74" s="2" t="s">
        <v>223</v>
      </c>
      <c r="B74" s="1" t="str">
        <f>VLOOKUP(A74,ClassificationT!A:B,2,FALSE)</f>
        <v>Assoc Dir,Finance &amp; Admin</v>
      </c>
      <c r="C74" s="2" t="str">
        <f>VLOOKUP(A74,ClassificationT!A:D,4,FALSE)</f>
        <v>SE</v>
      </c>
      <c r="D74" s="2" t="str">
        <f>VLOOKUP(A74,ClassificationT!A:C,3,FALSE)</f>
        <v>Grade 16</v>
      </c>
      <c r="E74" s="2">
        <f>VLOOKUP(A74,ClassificationT!A:T,19,FALSE)</f>
        <v>4</v>
      </c>
      <c r="F74" s="2">
        <f>VLOOKUP(A74,ClassificationT!A:T,20,FALSE)</f>
        <v>5</v>
      </c>
      <c r="G74" s="2" t="str">
        <f>IFERROR(VLOOKUP(B74,ClassificationT!B:K,10,FALSE),"-")</f>
        <v>Bachelor's degree</v>
      </c>
      <c r="H74" s="2" t="str">
        <f>IFERROR(VLOOKUP(B74,ClassificationT!B:L,11,FALSE),"-")</f>
        <v>At Least 5 Years Of Experience Directly Related To The Duties And Responsibilities Specified.</v>
      </c>
      <c r="J74" s="2" t="str">
        <v>Assoc Dir,Ext Affrs/Athletics</v>
      </c>
      <c r="K74" s="2"/>
      <c r="N74" s="2"/>
    </row>
    <row r="75" spans="1:14" ht="19.5" customHeight="1" x14ac:dyDescent="0.25">
      <c r="A75" s="2" t="s">
        <v>401</v>
      </c>
      <c r="B75" s="1" t="str">
        <f>VLOOKUP(A75,ClassificationT!A:B,2,FALSE)</f>
        <v>Assoc Dir,Financial Aid</v>
      </c>
      <c r="C75" s="2" t="str">
        <f>VLOOKUP(A75,ClassificationT!A:D,4,FALSE)</f>
        <v>SE</v>
      </c>
      <c r="D75" s="2" t="str">
        <f>VLOOKUP(A75,ClassificationT!A:C,3,FALSE)</f>
        <v>Grade 15</v>
      </c>
      <c r="E75" s="2">
        <f>VLOOKUP(A75,ClassificationT!A:T,19,FALSE)</f>
        <v>4</v>
      </c>
      <c r="F75" s="2">
        <f>VLOOKUP(A75,ClassificationT!A:T,20,FALSE)</f>
        <v>3</v>
      </c>
      <c r="G75" s="2" t="str">
        <f>IFERROR(VLOOKUP(B75,ClassificationT!B:K,10,FALSE),"-")</f>
        <v>Bachelor's degree</v>
      </c>
      <c r="H75" s="2" t="str">
        <f>IFERROR(VLOOKUP(B75,ClassificationT!B:L,11,FALSE),"-")</f>
        <v>At Least 3 Years Of Experience Directly Related To The Duties And Responsibilities Specified.</v>
      </c>
      <c r="J75" s="2" t="str">
        <v>Assoc Dir,Finance &amp; Admin</v>
      </c>
      <c r="K75" s="2"/>
      <c r="N75" s="2"/>
    </row>
    <row r="76" spans="1:14" ht="19.5" customHeight="1" x14ac:dyDescent="0.25">
      <c r="A76" s="4" t="s">
        <v>5253</v>
      </c>
      <c r="B76" s="1" t="str">
        <f>VLOOKUP(A76,ClassificationT!A:B,2,FALSE)</f>
        <v>Assoc Dir,Golf Courses</v>
      </c>
      <c r="C76" s="4" t="str">
        <f>VLOOKUP(A76,ClassificationT!A:D,4,FALSE)</f>
        <v>SE</v>
      </c>
      <c r="D76" s="4" t="str">
        <f>VLOOKUP(A76,ClassificationT!A:C,3,FALSE)</f>
        <v>Grade 14</v>
      </c>
      <c r="E76" s="4">
        <f>VLOOKUP(A76,ClassificationT!A:T,19,FALSE)</f>
        <v>4</v>
      </c>
      <c r="F76" s="4">
        <f>VLOOKUP(A76,ClassificationT!A:T,20,FALSE)</f>
        <v>3</v>
      </c>
      <c r="G76" s="4" t="str">
        <f>IFERROR(VLOOKUP(B76,ClassificationT!B:K,10,FALSE),"-")</f>
        <v>Bachelor' degree</v>
      </c>
      <c r="H76" s="4" t="str">
        <f>IFERROR(VLOOKUP(B76,ClassificationT!B:L,11,FALSE),"-")</f>
        <v>At least 3 years of experience directly related to the duties and responsibilities specified. Class "A" member of the Professional Golfers Association of America and/or Ladies Professional Golf Association.</v>
      </c>
      <c r="J76" s="2" t="str">
        <v>Assoc Dir,Financial Aid</v>
      </c>
      <c r="K76" s="2"/>
      <c r="N76" s="2"/>
    </row>
    <row r="77" spans="1:14" ht="19.5" customHeight="1" x14ac:dyDescent="0.25">
      <c r="A77" s="2" t="s">
        <v>549</v>
      </c>
      <c r="B77" s="1" t="str">
        <f>VLOOKUP(A77,ClassificationT!A:B,2,FALSE)</f>
        <v>Assoc Dir,Government Relations</v>
      </c>
      <c r="C77" s="2" t="str">
        <f>VLOOKUP(A77,ClassificationT!A:D,4,FALSE)</f>
        <v>SE</v>
      </c>
      <c r="D77" s="2" t="str">
        <f>VLOOKUP(A77,ClassificationT!A:C,3,FALSE)</f>
        <v>Grade 15</v>
      </c>
      <c r="E77" s="2">
        <f>VLOOKUP(A77,ClassificationT!A:T,19,FALSE)</f>
        <v>4</v>
      </c>
      <c r="F77" s="2">
        <f>VLOOKUP(A77,ClassificationT!A:T,20,FALSE)</f>
        <v>5</v>
      </c>
      <c r="G77" s="2" t="str">
        <f>IFERROR(VLOOKUP(B77,ClassificationT!B:K,10,FALSE),"-")</f>
        <v>Bachelor's degree</v>
      </c>
      <c r="H77" s="2" t="str">
        <f>IFERROR(VLOOKUP(B77,ClassificationT!B:L,11,FALSE),"-")</f>
        <v>At least 5 years of experience directly related to the duties and responsibilities specified.</v>
      </c>
      <c r="J77" s="2" t="str">
        <v>Assoc Dir,Golf Courses</v>
      </c>
      <c r="K77" s="2"/>
      <c r="N77" s="2"/>
    </row>
    <row r="78" spans="1:14" ht="19.5" customHeight="1" x14ac:dyDescent="0.25">
      <c r="A78" s="2" t="s">
        <v>314</v>
      </c>
      <c r="B78" s="1" t="str">
        <f>VLOOKUP(A78,ClassificationT!A:B,2,FALSE)</f>
        <v>Assoc Dir,IT Svcs</v>
      </c>
      <c r="C78" s="2" t="str">
        <f>VLOOKUP(A78,ClassificationT!A:D,4,FALSE)</f>
        <v>SC</v>
      </c>
      <c r="D78" s="2" t="str">
        <f>VLOOKUP(A78,ClassificationT!A:C,3,FALSE)</f>
        <v>Grade 16</v>
      </c>
      <c r="E78" s="2">
        <f>VLOOKUP(A78,ClassificationT!A:T,19,FALSE)</f>
        <v>4</v>
      </c>
      <c r="F78" s="2">
        <f>VLOOKUP(A78,ClassificationT!A:T,20,FALSE)</f>
        <v>7</v>
      </c>
      <c r="G78" s="2" t="str">
        <f>IFERROR(VLOOKUP(B78,ClassificationT!B:K,10,FALSE),"-")</f>
        <v>Bachelor's degree</v>
      </c>
      <c r="H78" s="2" t="str">
        <f>IFERROR(VLOOKUP(B78,ClassificationT!B:L,11,FALSE),"-")</f>
        <v>At Least 7 Years Of Experience Directly Related To The Duties And Responsibilities Specified.</v>
      </c>
      <c r="J78" s="2" t="str">
        <v>Assoc Dir,Government Relations</v>
      </c>
      <c r="K78" s="2"/>
      <c r="N78" s="2"/>
    </row>
    <row r="79" spans="1:14" ht="19.5" customHeight="1" x14ac:dyDescent="0.25">
      <c r="A79" s="2" t="s">
        <v>559</v>
      </c>
      <c r="B79" s="1" t="str">
        <f>VLOOKUP(A79,ClassificationT!A:B,2,FALSE)</f>
        <v>Assoc Dir,Latin American Inst</v>
      </c>
      <c r="C79" s="2" t="str">
        <f>VLOOKUP(A79,ClassificationT!A:D,4,FALSE)</f>
        <v>SE</v>
      </c>
      <c r="D79" s="2" t="str">
        <f>VLOOKUP(A79,ClassificationT!A:C,3,FALSE)</f>
        <v>Grade 14</v>
      </c>
      <c r="E79" s="2">
        <f>VLOOKUP(A79,ClassificationT!A:T,19,FALSE)</f>
        <v>4</v>
      </c>
      <c r="F79" s="2">
        <f>VLOOKUP(A79,ClassificationT!A:T,20,FALSE)</f>
        <v>3</v>
      </c>
      <c r="G79" s="2" t="str">
        <f>IFERROR(VLOOKUP(B79,ClassificationT!B:K,10,FALSE),"-")</f>
        <v>Bachelor's degree</v>
      </c>
      <c r="H79" s="2" t="str">
        <f>IFERROR(VLOOKUP(B79,ClassificationT!B:L,11,FALSE),"-")</f>
        <v>At Least 3 Years Of Experience Directly Related To The Duties And Responsibilities Specified.</v>
      </c>
      <c r="J79" s="2" t="str">
        <v>Assoc Dir,IT Svcs</v>
      </c>
      <c r="K79" s="2"/>
      <c r="N79" s="2"/>
    </row>
    <row r="80" spans="1:14" ht="19.5" customHeight="1" x14ac:dyDescent="0.25">
      <c r="A80" s="2" t="s">
        <v>207</v>
      </c>
      <c r="B80" s="1" t="str">
        <f>VLOOKUP(A80,ClassificationT!A:B,2,FALSE)</f>
        <v>Assoc Dir,NM EPSCOR</v>
      </c>
      <c r="C80" s="2" t="str">
        <f>VLOOKUP(A80,ClassificationT!A:D,4,FALSE)</f>
        <v>SE</v>
      </c>
      <c r="D80" s="2" t="str">
        <f>VLOOKUP(A80,ClassificationT!A:C,3,FALSE)</f>
        <v>Grade 16</v>
      </c>
      <c r="E80" s="2">
        <f>VLOOKUP(A80,ClassificationT!A:T,19,FALSE)</f>
        <v>4</v>
      </c>
      <c r="F80" s="2">
        <f>VLOOKUP(A80,ClassificationT!A:T,20,FALSE)</f>
        <v>7</v>
      </c>
      <c r="G80" s="2" t="str">
        <f>IFERROR(VLOOKUP(B80,ClassificationT!B:K,10,FALSE),"-")</f>
        <v>Bachelor's degree</v>
      </c>
      <c r="H80" s="2" t="str">
        <f>IFERROR(VLOOKUP(B80,ClassificationT!B:L,11,FALSE),"-")</f>
        <v>At Least 7 Years Of Experience Directly Related To The Duties And Responsibilities Specified.</v>
      </c>
      <c r="J80" s="2" t="str">
        <v>Assoc Dir,Latin American Inst</v>
      </c>
      <c r="K80" s="2"/>
      <c r="N80" s="2"/>
    </row>
    <row r="81" spans="1:14" ht="19.5" customHeight="1" x14ac:dyDescent="0.25">
      <c r="A81" s="2" t="s">
        <v>422</v>
      </c>
      <c r="B81" s="1" t="str">
        <f>VLOOKUP(A81,ClassificationT!A:B,2,FALSE)</f>
        <v>Assoc Dir,OCA</v>
      </c>
      <c r="C81" s="2" t="str">
        <f>VLOOKUP(A81,ClassificationT!A:D,4,FALSE)</f>
        <v>SE</v>
      </c>
      <c r="D81" s="2" t="str">
        <f>VLOOKUP(A81,ClassificationT!A:C,3,FALSE)</f>
        <v>Grade 15</v>
      </c>
      <c r="E81" s="2">
        <f>VLOOKUP(A81,ClassificationT!A:T,19,FALSE)</f>
        <v>8</v>
      </c>
      <c r="F81" s="2">
        <f>VLOOKUP(A81,ClassificationT!A:T,20,FALSE)</f>
        <v>5</v>
      </c>
      <c r="G81" s="2" t="str">
        <f>IFERROR(VLOOKUP(B81,ClassificationT!B:K,10,FALSE),"-")</f>
        <v>Doctorate degree in a related Archeological field</v>
      </c>
      <c r="H81" s="2" t="str">
        <f>IFERROR(VLOOKUP(B81,ClassificationT!B:L,11,FALSE),"-")</f>
        <v>At Least 5 Years Of Experience Directly Related To The Duties And Responsibilities Specified.</v>
      </c>
      <c r="J81" s="2" t="str">
        <v>Assoc Dir,NM EPSCOR</v>
      </c>
      <c r="K81" s="2"/>
      <c r="N81" s="2"/>
    </row>
    <row r="82" spans="1:14" ht="19.5" customHeight="1" x14ac:dyDescent="0.25">
      <c r="A82" s="2" t="s">
        <v>450</v>
      </c>
      <c r="B82" s="1" t="str">
        <f>VLOOKUP(A82,ClassificationT!A:B,2,FALSE)</f>
        <v>Assoc Dir,Parking &amp; Trans Svcs</v>
      </c>
      <c r="C82" s="2" t="str">
        <f>VLOOKUP(A82,ClassificationT!A:D,4,FALSE)</f>
        <v>SE</v>
      </c>
      <c r="D82" s="2" t="str">
        <f>VLOOKUP(A82,ClassificationT!A:C,3,FALSE)</f>
        <v>Grade 15</v>
      </c>
      <c r="E82" s="2">
        <f>VLOOKUP(A82,ClassificationT!A:T,19,FALSE)</f>
        <v>4</v>
      </c>
      <c r="F82" s="2">
        <f>VLOOKUP(A82,ClassificationT!A:T,20,FALSE)</f>
        <v>3</v>
      </c>
      <c r="G82" s="2" t="str">
        <f>IFERROR(VLOOKUP(B82,ClassificationT!B:K,10,FALSE),"-")</f>
        <v>Bachelor's degree</v>
      </c>
      <c r="H82" s="2" t="str">
        <f>IFERROR(VLOOKUP(B82,ClassificationT!B:L,11,FALSE),"-")</f>
        <v>At Least 3 Years Of Experience Directly Related To The Duties And Responsibilities Specified.</v>
      </c>
      <c r="J82" s="2" t="str">
        <v>Assoc Dir,OCA</v>
      </c>
      <c r="K82" s="2"/>
      <c r="N82" s="2"/>
    </row>
    <row r="83" spans="1:14" ht="19.5" customHeight="1" x14ac:dyDescent="0.25">
      <c r="A83" s="2" t="s">
        <v>245</v>
      </c>
      <c r="B83" s="1" t="str">
        <f>VLOOKUP(A83,ClassificationT!A:B,2,FALSE)</f>
        <v>Assoc Dir,Poison Control Ctr</v>
      </c>
      <c r="C83" s="2" t="str">
        <f>VLOOKUP(A83,ClassificationT!A:D,4,FALSE)</f>
        <v>SE</v>
      </c>
      <c r="D83" s="2" t="str">
        <f>VLOOKUP(A83,ClassificationT!A:C,3,FALSE)</f>
        <v>Grade 16</v>
      </c>
      <c r="E83" s="2">
        <f>VLOOKUP(A83,ClassificationT!A:T,19,FALSE)</f>
        <v>4</v>
      </c>
      <c r="F83" s="2">
        <f>VLOOKUP(A83,ClassificationT!A:T,20,FALSE)</f>
        <v>3</v>
      </c>
      <c r="G83" s="2" t="str">
        <f>IFERROR(VLOOKUP(B83,ClassificationT!B:K,10,FALSE),"-")</f>
        <v>Bachelor's degree</v>
      </c>
      <c r="H83" s="2" t="str">
        <f>IFERROR(VLOOKUP(B83,ClassificationT!B:L,11,FALSE),"-")</f>
        <v>At Least 3 Years Of Experience Directly Related To The Duties And Responsibilities Specified.
Certification/Licensure
Licensed In The State Of New Mexico, Or Eligible For Licensure If A Healthcare Professional.</v>
      </c>
      <c r="J83" s="2" t="str">
        <v>Assoc Dir,Parking &amp; Trans Svcs</v>
      </c>
      <c r="K83" s="2"/>
      <c r="N83" s="2"/>
    </row>
    <row r="84" spans="1:14" ht="19.5" customHeight="1" x14ac:dyDescent="0.25">
      <c r="A84" s="2" t="s">
        <v>3841</v>
      </c>
      <c r="B84" s="1" t="str">
        <f>VLOOKUP(A84,ClassificationT!A:B,2,FALSE)</f>
        <v>Assoc Dir,Popejoy Mktg/Prgming</v>
      </c>
      <c r="C84" s="2" t="str">
        <f>VLOOKUP(A84,ClassificationT!A:D,4,FALSE)</f>
        <v>SE</v>
      </c>
      <c r="D84" s="2" t="str">
        <f>VLOOKUP(A84,ClassificationT!A:C,3,FALSE)</f>
        <v>Grade 14</v>
      </c>
      <c r="E84" s="2">
        <f>VLOOKUP(A84,ClassificationT!A:T,19,FALSE)</f>
        <v>4</v>
      </c>
      <c r="F84" s="2">
        <f>VLOOKUP(A84,ClassificationT!A:T,20,FALSE)</f>
        <v>5</v>
      </c>
      <c r="G84" s="2" t="str">
        <f>IFERROR(VLOOKUP(B84,ClassificationT!B:K,10,FALSE),"-")</f>
        <v>Bachelor's degree</v>
      </c>
      <c r="H84" s="2" t="str">
        <f>IFERROR(VLOOKUP(B84,ClassificationT!B:L,11,FALSE),"-")</f>
        <v>At least 5 years of experience directly related to the duties and responsibilities specified.</v>
      </c>
      <c r="J84" s="2" t="str">
        <v>Assoc Dir,Poison Control Ctr</v>
      </c>
      <c r="K84" s="2"/>
      <c r="N84" s="2"/>
    </row>
    <row r="85" spans="1:14" ht="19.5" customHeight="1" x14ac:dyDescent="0.25">
      <c r="A85" s="4" t="s">
        <v>4986</v>
      </c>
      <c r="B85" s="1" t="str">
        <f>VLOOKUP(A85,ClassificationT!A:B,2,FALSE)</f>
        <v>Assoc Dir,Real Estate</v>
      </c>
      <c r="C85" s="2" t="str">
        <f>VLOOKUP(A85,ClassificationT!A:D,4,FALSE)</f>
        <v>SE</v>
      </c>
      <c r="D85" s="4" t="str">
        <f>VLOOKUP(A85,ClassificationT!A:C,3,FALSE)</f>
        <v>Grade 16</v>
      </c>
      <c r="E85" s="4">
        <f>VLOOKUP(A85,ClassificationT!A:T,19,FALSE)</f>
        <v>4</v>
      </c>
      <c r="F85" s="4">
        <f>VLOOKUP(A85,ClassificationT!A:T,20,FALSE)</f>
        <v>5</v>
      </c>
      <c r="G85" s="4" t="str">
        <f>IFERROR(VLOOKUP(B85,ClassificationT!B:K,10,FALSE),"-")</f>
        <v>Bachelor's degree</v>
      </c>
      <c r="H85" s="4" t="str">
        <f>IFERROR(VLOOKUP(B85,ClassificationT!B:L,11,FALSE),"-")</f>
        <v>At least 5 years of experience directly related to the duties and responsibilities specified.</v>
      </c>
      <c r="J85" s="2" t="str">
        <v>Assoc Dir,Popejoy Mktg/Prgming</v>
      </c>
      <c r="K85" s="2"/>
      <c r="N85" s="2"/>
    </row>
    <row r="86" spans="1:14" ht="19.5" customHeight="1" x14ac:dyDescent="0.25">
      <c r="A86" s="4" t="s">
        <v>376</v>
      </c>
      <c r="B86" s="1" t="str">
        <f>VLOOKUP(A86,ClassificationT!A:B,2,FALSE)</f>
        <v>Assoc Dir,Risk/Ins &amp; Claims</v>
      </c>
      <c r="C86" s="2" t="str">
        <f>VLOOKUP(A86,ClassificationT!A:D,4,FALSE)</f>
        <v>SC</v>
      </c>
      <c r="D86" s="4" t="str">
        <f>VLOOKUP(A86,ClassificationT!A:C,3,FALSE)</f>
        <v>Grade 16</v>
      </c>
      <c r="E86" s="4">
        <f>VLOOKUP(A86,ClassificationT!A:T,19,FALSE)</f>
        <v>4</v>
      </c>
      <c r="F86" s="4">
        <f>VLOOKUP(A86,ClassificationT!A:T,20,FALSE)</f>
        <v>5</v>
      </c>
      <c r="G86" s="4" t="str">
        <f>IFERROR(VLOOKUP(B86,ClassificationT!B:K,10,FALSE),"-")</f>
        <v>Bachelor's degree</v>
      </c>
      <c r="H86" s="4" t="str">
        <f>IFERROR(VLOOKUP(B86,ClassificationT!B:L,11,FALSE),"-")</f>
        <v>At Least 5 Years Of Experience Directly Related To The Duties And Responsibilities Specified.</v>
      </c>
      <c r="J86" s="2" t="str">
        <v>Assoc Dir,Real Estate</v>
      </c>
      <c r="K86" s="2"/>
      <c r="N86" s="2"/>
    </row>
    <row r="87" spans="1:14" ht="19.5" customHeight="1" x14ac:dyDescent="0.25">
      <c r="A87" s="2" t="s">
        <v>545</v>
      </c>
      <c r="B87" s="1" t="str">
        <f>VLOOKUP(A87,ClassificationT!A:B,2,FALSE)</f>
        <v>Assoc Dir,SHAC QualityPrgms/RN</v>
      </c>
      <c r="C87" s="2" t="str">
        <f>VLOOKUP(A87,ClassificationT!A:D,4,FALSE)</f>
        <v>SE</v>
      </c>
      <c r="D87" s="2" t="str">
        <f>VLOOKUP(A87,ClassificationT!A:C,3,FALSE)</f>
        <v>Grade 15</v>
      </c>
      <c r="E87" s="2">
        <f>VLOOKUP(A87,ClassificationT!A:T,19,FALSE)</f>
        <v>2</v>
      </c>
      <c r="F87" s="2">
        <f>VLOOKUP(A87,ClassificationT!A:T,20,FALSE)</f>
        <v>5</v>
      </c>
      <c r="G87" s="2" t="str">
        <f>IFERROR(VLOOKUP(B87,ClassificationT!B:K,10,FALSE),"-")</f>
        <v>Associate's degree in Nursing</v>
      </c>
      <c r="H87" s="2" t="str">
        <f>IFERROR(VLOOKUP(B87,ClassificationT!B:L,11,FALSE),"-")</f>
        <v>At least 5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87" s="2" t="str">
        <v>Assoc Dir,Risk/Ins &amp; Claims</v>
      </c>
      <c r="K87" s="2"/>
      <c r="N87" s="2"/>
    </row>
    <row r="88" spans="1:14" ht="19.5" customHeight="1" x14ac:dyDescent="0.25">
      <c r="A88" s="2" t="s">
        <v>229</v>
      </c>
      <c r="B88" s="1" t="str">
        <f>VLOOKUP(A88,ClassificationT!A:B,2,FALSE)</f>
        <v>Assoc Dir,Sponsrd Proj/Pre-Awd</v>
      </c>
      <c r="C88" s="2" t="str">
        <f>VLOOKUP(A88,ClassificationT!A:D,4,FALSE)</f>
        <v>SE</v>
      </c>
      <c r="D88" s="2" t="str">
        <f>VLOOKUP(A88,ClassificationT!A:C,3,FALSE)</f>
        <v>Grade 16</v>
      </c>
      <c r="E88" s="2">
        <f>VLOOKUP(A88,ClassificationT!A:T,19,FALSE)</f>
        <v>4</v>
      </c>
      <c r="F88" s="2">
        <f>VLOOKUP(A88,ClassificationT!A:T,20,FALSE)</f>
        <v>8</v>
      </c>
      <c r="G88" s="2" t="str">
        <f>IFERROR(VLOOKUP(B88,ClassificationT!B:K,10,FALSE),"-")</f>
        <v>Bachelor's degree</v>
      </c>
      <c r="H88" s="2" t="str">
        <f>IFERROR(VLOOKUP(B88,ClassificationT!B:L,11,FALSE),"-")</f>
        <v xml:space="preserve">  At Least 8 Years Of Experience Directly Related To The Duties And Responsibilities Specified. </v>
      </c>
      <c r="J88" s="2" t="str">
        <v>Assoc Dir,SHAC QualityPrgms/RN</v>
      </c>
      <c r="K88" s="2"/>
      <c r="N88" s="2"/>
    </row>
    <row r="89" spans="1:14" ht="19.5" customHeight="1" x14ac:dyDescent="0.25">
      <c r="A89" s="2" t="s">
        <v>3846</v>
      </c>
      <c r="B89" s="1" t="str">
        <f>VLOOKUP(A89,ClassificationT!A:B,2,FALSE)</f>
        <v>Assoc Dir,Tickets &amp; Patron Exp</v>
      </c>
      <c r="C89" s="2" t="str">
        <f>VLOOKUP(A89,ClassificationT!A:D,4,FALSE)</f>
        <v>SE</v>
      </c>
      <c r="D89" s="2" t="str">
        <f>VLOOKUP(A89,ClassificationT!A:C,3,FALSE)</f>
        <v>Grade 14</v>
      </c>
      <c r="E89" s="2">
        <f>VLOOKUP(A89,ClassificationT!A:T,19,FALSE)</f>
        <v>4</v>
      </c>
      <c r="F89" s="2">
        <f>VLOOKUP(A89,ClassificationT!A:T,20,FALSE)</f>
        <v>5</v>
      </c>
      <c r="G89" s="2" t="str">
        <f>IFERROR(VLOOKUP(B89,ClassificationT!B:K,10,FALSE),"-")</f>
        <v>Bachelor's degree</v>
      </c>
      <c r="H89" s="2" t="str">
        <f>IFERROR(VLOOKUP(B89,ClassificationT!B:L,11,FALSE),"-")</f>
        <v>At least 5 years of experience directly related to the duties and responsibilities specified.</v>
      </c>
      <c r="J89" s="2" t="str">
        <v>Assoc Dir,Sponsrd Proj/Pre-Awd</v>
      </c>
      <c r="K89" s="2"/>
      <c r="N89" s="2"/>
    </row>
    <row r="90" spans="1:14" ht="19.5" customHeight="1" x14ac:dyDescent="0.25">
      <c r="A90" s="2" t="s">
        <v>225</v>
      </c>
      <c r="B90" s="1" t="str">
        <f>VLOOKUP(A90,ClassificationT!A:B,2,FALSE)</f>
        <v>Assoc Dir,Univ Budget Opns</v>
      </c>
      <c r="C90" s="2" t="str">
        <f>VLOOKUP(A90,ClassificationT!A:D,4,FALSE)</f>
        <v>SE</v>
      </c>
      <c r="D90" s="2" t="str">
        <f>VLOOKUP(A90,ClassificationT!A:C,3,FALSE)</f>
        <v>Grade 16</v>
      </c>
      <c r="E90" s="2">
        <f>VLOOKUP(A90,ClassificationT!A:T,19,FALSE)</f>
        <v>4</v>
      </c>
      <c r="F90" s="2">
        <f>VLOOKUP(A90,ClassificationT!A:T,20,FALSE)</f>
        <v>6</v>
      </c>
      <c r="G90" s="2" t="str">
        <f>IFERROR(VLOOKUP(B90,ClassificationT!B:K,10,FALSE),"-")</f>
        <v>Bachelor's degree in Accounting, or in a related field including at least 15 credit hours of Accounting</v>
      </c>
      <c r="H90" s="2" t="str">
        <f>IFERROR(VLOOKUP(B90,ClassificationT!B:L,11,FALSE),"-")</f>
        <v>At Least 6 Years Of Experience Directly Related To The Duties And Responsibilities Specified.</v>
      </c>
      <c r="J90" s="2" t="str">
        <v>Assoc Dir,Tickets &amp; Patron Exp</v>
      </c>
      <c r="K90" s="2"/>
      <c r="N90" s="2"/>
    </row>
    <row r="91" spans="1:14" ht="19.5" customHeight="1" x14ac:dyDescent="0.25">
      <c r="A91" s="4" t="s">
        <v>5110</v>
      </c>
      <c r="B91" s="1" t="str">
        <f>VLOOKUP(A91,ClassificationT!A:B,2,FALSE)</f>
        <v>Assoc Dir,UNM Online</v>
      </c>
      <c r="C91" s="2" t="str">
        <f>VLOOKUP(A91,ClassificationT!A:D,4,FALSE)</f>
        <v>SE</v>
      </c>
      <c r="D91" s="4" t="str">
        <f>VLOOKUP(A91,ClassificationT!A:C,3,FALSE)</f>
        <v>Grade 16</v>
      </c>
      <c r="E91" s="4">
        <f>VLOOKUP(A91,ClassificationT!A:T,19,FALSE)</f>
        <v>4</v>
      </c>
      <c r="F91" s="4">
        <f>VLOOKUP(A91,ClassificationT!A:T,20,FALSE)</f>
        <v>6</v>
      </c>
      <c r="G91" s="4" t="str">
        <f>IFERROR(VLOOKUP(B91,ClassificationT!B:K,10,FALSE),"-")</f>
        <v>Bachelor's degree</v>
      </c>
      <c r="H91" s="4" t="str">
        <f>IFERROR(VLOOKUP(B91,ClassificationT!B:L,11,FALSE),"-")</f>
        <v>At least 6 years of experience directly related to the duties and responsibilities specified.</v>
      </c>
      <c r="J91" s="2" t="str">
        <v>Assoc Dir,Univ Budget Opns</v>
      </c>
      <c r="K91" s="2"/>
      <c r="N91" s="2"/>
    </row>
    <row r="92" spans="1:14" ht="19.5" customHeight="1" x14ac:dyDescent="0.25">
      <c r="A92" s="2" t="s">
        <v>244</v>
      </c>
      <c r="B92" s="1" t="str">
        <f>VLOOKUP(A92,ClassificationT!A:B,2,FALSE)</f>
        <v>Assoc Dir,Utility Services</v>
      </c>
      <c r="C92" s="2" t="str">
        <f>VLOOKUP(A92,ClassificationT!A:D,4,FALSE)</f>
        <v>SE</v>
      </c>
      <c r="D92" s="2" t="str">
        <f>VLOOKUP(A92,ClassificationT!A:C,3,FALSE)</f>
        <v>Grade 16</v>
      </c>
      <c r="E92" s="2">
        <f>VLOOKUP(A92,ClassificationT!A:T,19,FALSE)</f>
        <v>4</v>
      </c>
      <c r="F92" s="2">
        <f>VLOOKUP(A92,ClassificationT!A:T,20,FALSE)</f>
        <v>5</v>
      </c>
      <c r="G92" s="2" t="str">
        <f>IFERROR(VLOOKUP(B92,ClassificationT!B:K,10,FALSE),"-")</f>
        <v>Bachelor's degree</v>
      </c>
      <c r="H92" s="2" t="str">
        <f>IFERROR(VLOOKUP(B92,ClassificationT!B:L,11,FALSE),"-")</f>
        <v>At Least 5 Years Of Experience Directly Related To The Duties And Responsibilities Specified.</v>
      </c>
      <c r="J92" s="2" t="str">
        <v>Assoc Dir,UNM Online</v>
      </c>
      <c r="K92" s="2"/>
      <c r="N92" s="2"/>
    </row>
    <row r="93" spans="1:14" ht="19.5" customHeight="1" x14ac:dyDescent="0.25">
      <c r="A93" s="2" t="s">
        <v>1065</v>
      </c>
      <c r="B93" s="1" t="str">
        <f>VLOOKUP(A93,ClassificationT!A:B,2,FALSE)</f>
        <v>Assoc Project/Construction Mgr</v>
      </c>
      <c r="C93" s="2" t="str">
        <f>VLOOKUP(A93,ClassificationT!A:D,4,FALSE)</f>
        <v>SE</v>
      </c>
      <c r="D93" s="2" t="str">
        <f>VLOOKUP(A93,ClassificationT!A:C,3,FALSE)</f>
        <v>Grade 12</v>
      </c>
      <c r="E93" s="2">
        <f>VLOOKUP(A93,ClassificationT!A:T,19,FALSE)</f>
        <v>0</v>
      </c>
      <c r="F93" s="2">
        <f>VLOOKUP(A93,ClassificationT!A:T,20,FALSE)</f>
        <v>5</v>
      </c>
      <c r="G93" s="2" t="str">
        <f>IFERROR(VLOOKUP(B93,ClassificationT!B:K,10,FALSE),"-")</f>
        <v>High school diploma or GED</v>
      </c>
      <c r="H93" s="2" t="str">
        <f>IFERROR(VLOOKUP(B93,ClassificationT!B:L,11,FALSE),"-")</f>
        <v>At Least 5 Years Of Experience Directly Related To The Duties And Responsibilities Specified.</v>
      </c>
      <c r="J93" s="2" t="str">
        <v>Assoc Dir,Utility Services</v>
      </c>
      <c r="K93" s="2"/>
      <c r="N93" s="2"/>
    </row>
    <row r="94" spans="1:14" ht="19.5" customHeight="1" x14ac:dyDescent="0.25">
      <c r="A94" s="2" t="s">
        <v>159</v>
      </c>
      <c r="B94" s="1" t="str">
        <f>VLOOKUP(A94,ClassificationT!A:B,2,FALSE)</f>
        <v>Assoc University Counsel</v>
      </c>
      <c r="C94" s="2" t="str">
        <f>VLOOKUP(A94,ClassificationT!A:D,4,FALSE)</f>
        <v>SC</v>
      </c>
      <c r="D94" s="2" t="str">
        <f>VLOOKUP(A94,ClassificationT!A:C,3,FALSE)</f>
        <v>Grade 17</v>
      </c>
      <c r="E94" s="2">
        <f>VLOOKUP(A94,ClassificationT!A:T,19,FALSE)</f>
        <v>8</v>
      </c>
      <c r="F94" s="2">
        <f>VLOOKUP(A94,ClassificationT!A:T,20,FALSE)</f>
        <v>5</v>
      </c>
      <c r="G94" s="2" t="str">
        <f>IFERROR(VLOOKUP(B94,ClassificationT!B:K,10,FALSE),"-")</f>
        <v>J.D. or L.L.B</v>
      </c>
      <c r="H94" s="2" t="str">
        <f>IFERROR(VLOOKUP(B94,ClassificationT!B:L,11,FALSE),"-")</f>
        <v>At Least 5 Years Of Experience Directly Related To The Duties And Responsibilities Specified. Certifications/License: Member Of Nm State Bar, Or Member In Good Standing Of The State Bar Of Another State Or District Of Columbia.</v>
      </c>
      <c r="J94" s="2" t="str">
        <v>Assoc Project/Construction Mgr</v>
      </c>
      <c r="K94" s="2"/>
      <c r="N94" s="2"/>
    </row>
    <row r="95" spans="1:14" ht="19.5" customHeight="1" x14ac:dyDescent="0.25">
      <c r="A95" s="2" t="s">
        <v>186</v>
      </c>
      <c r="B95" s="1" t="str">
        <f>VLOOKUP(A95,ClassificationT!A:B,2,FALSE)</f>
        <v>Assoc VP,Student Life</v>
      </c>
      <c r="C95" s="2" t="str">
        <f>VLOOKUP(A95,ClassificationT!A:D,4,FALSE)</f>
        <v>SC</v>
      </c>
      <c r="D95" s="2" t="str">
        <f>VLOOKUP(A95,ClassificationT!A:C,3,FALSE)</f>
        <v>Grade 17</v>
      </c>
      <c r="E95" s="2">
        <f>VLOOKUP(A95,ClassificationT!A:T,19,FALSE)</f>
        <v>6</v>
      </c>
      <c r="F95" s="2">
        <f>VLOOKUP(A95,ClassificationT!A:T,20,FALSE)</f>
        <v>5</v>
      </c>
      <c r="G95" s="2" t="str">
        <f>IFERROR(VLOOKUP(B95,ClassificationT!B:K,10,FALSE),"-")</f>
        <v>Master's degree</v>
      </c>
      <c r="H95" s="2" t="str">
        <f>IFERROR(VLOOKUP(B95,ClassificationT!B:L,11,FALSE),"-")</f>
        <v>At Least 5 Years Of Experience Directly Related To The Duties And Responsibilities Specified.</v>
      </c>
      <c r="J95" s="2" t="str">
        <v>Assoc University Counsel</v>
      </c>
      <c r="K95" s="2"/>
      <c r="N95" s="2"/>
    </row>
    <row r="96" spans="1:14" ht="19.5" customHeight="1" x14ac:dyDescent="0.25">
      <c r="A96" s="2" t="s">
        <v>1115</v>
      </c>
      <c r="B96" s="1" t="str">
        <f>VLOOKUP(A96,ClassificationT!A:B,2,FALSE)</f>
        <v>Associate Athletic Trainer</v>
      </c>
      <c r="C96" s="2" t="str">
        <f>VLOOKUP(A96,ClassificationT!A:D,4,FALSE)</f>
        <v>SE</v>
      </c>
      <c r="D96" s="2" t="str">
        <f>VLOOKUP(A96,ClassificationT!A:C,3,FALSE)</f>
        <v>Grade 12</v>
      </c>
      <c r="E96" s="2">
        <f>VLOOKUP(A96,ClassificationT!A:T,19,FALSE)</f>
        <v>4</v>
      </c>
      <c r="F96" s="2">
        <f>VLOOKUP(A96,ClassificationT!A:T,20,FALSE)</f>
        <v>5</v>
      </c>
      <c r="G96" s="2" t="str">
        <f>IFERROR(VLOOKUP(B96,ClassificationT!B:K,10,FALSE),"-")</f>
        <v>Bachelor's degree</v>
      </c>
      <c r="H96" s="2" t="str">
        <f>IFERROR(VLOOKUP(B96,ClassificationT!B:L,11,FALSE),"-")</f>
        <v>At Least 5 Years Of Experience Directly Related To The Duties And Responsibilities Specified.</v>
      </c>
      <c r="J96" s="2" t="str">
        <v>Assoc VP,Student Life</v>
      </c>
      <c r="K96" s="2"/>
      <c r="N96" s="2"/>
    </row>
    <row r="97" spans="1:14" ht="19.5" customHeight="1" x14ac:dyDescent="0.25">
      <c r="A97" s="2" t="s">
        <v>221</v>
      </c>
      <c r="B97" s="1" t="str">
        <f>VLOOKUP(A97,ClassificationT!A:B,2,FALSE)</f>
        <v>Associate Controller</v>
      </c>
      <c r="C97" s="2" t="str">
        <f>VLOOKUP(A97,ClassificationT!A:D,4,FALSE)</f>
        <v>SE</v>
      </c>
      <c r="D97" s="2" t="str">
        <f>VLOOKUP(A97,ClassificationT!A:C,3,FALSE)</f>
        <v>Grade 16</v>
      </c>
      <c r="E97" s="2">
        <f>VLOOKUP(A97,ClassificationT!A:T,19,FALSE)</f>
        <v>4</v>
      </c>
      <c r="F97" s="2">
        <f>VLOOKUP(A97,ClassificationT!A:T,20,FALSE)</f>
        <v>5</v>
      </c>
      <c r="G97" s="2" t="str">
        <f>IFERROR(VLOOKUP(B97,ClassificationT!B:K,10,FALSE),"-")</f>
        <v>Bachelor's degree</v>
      </c>
      <c r="H97" s="2" t="str">
        <f>IFERROR(VLOOKUP(B97,ClassificationT!B:L,11,FALSE),"-")</f>
        <v>At Least 5 Years Of Experience Directly Related To The Duties And Responsibilities Specified.</v>
      </c>
      <c r="J97" s="2" t="str">
        <v>Associate Athletic Trainer</v>
      </c>
      <c r="K97" s="2"/>
      <c r="N97" s="2"/>
    </row>
    <row r="98" spans="1:14" ht="19.5" customHeight="1" x14ac:dyDescent="0.25">
      <c r="A98" s="4" t="s">
        <v>5216</v>
      </c>
      <c r="B98" s="1" t="str">
        <f>VLOOKUP(A98,ClassificationT!A:B,2,FALSE)</f>
        <v>Associate Dean of Students</v>
      </c>
      <c r="C98" s="4" t="str">
        <f>VLOOKUP(A98,ClassificationT!A:D,4,FALSE)</f>
        <v>SC</v>
      </c>
      <c r="D98" s="4" t="str">
        <f>VLOOKUP(A98,ClassificationT!A:C,3,FALSE)</f>
        <v>Grade 16</v>
      </c>
      <c r="E98" s="4">
        <f>VLOOKUP(A98,ClassificationT!A:T,19,FALSE)</f>
        <v>6</v>
      </c>
      <c r="F98" s="4">
        <f>VLOOKUP(A98,ClassificationT!A:T,20,FALSE)</f>
        <v>3</v>
      </c>
      <c r="G98" s="4" t="str">
        <f>IFERROR(VLOOKUP(B98,ClassificationT!B:K,10,FALSE),"-")</f>
        <v>Master's degree</v>
      </c>
      <c r="H98" s="4" t="str">
        <f>IFERROR(VLOOKUP(B98,ClassificationT!B:L,11,FALSE),"-")</f>
        <v>At at least 3 years of experience directly related to the duties and responsibilities specified.</v>
      </c>
      <c r="J98" s="2" t="str">
        <v>Associate Controller</v>
      </c>
      <c r="K98" s="2"/>
      <c r="N98" s="2"/>
    </row>
    <row r="99" spans="1:14" ht="19.5" customHeight="1" x14ac:dyDescent="0.25">
      <c r="A99" s="2" t="s">
        <v>725</v>
      </c>
      <c r="B99" s="1" t="str">
        <f>VLOOKUP(A99,ClassificationT!A:B,2,FALSE)</f>
        <v>Associate Ombuds</v>
      </c>
      <c r="C99" s="2" t="str">
        <f>VLOOKUP(A99,ClassificationT!A:D,4,FALSE)</f>
        <v>SE</v>
      </c>
      <c r="D99" s="2" t="str">
        <f>VLOOKUP(A99,ClassificationT!A:C,3,FALSE)</f>
        <v>Grade 14</v>
      </c>
      <c r="E99" s="2">
        <f>VLOOKUP(A99,ClassificationT!A:T,19,FALSE)</f>
        <v>4</v>
      </c>
      <c r="F99" s="2">
        <f>VLOOKUP(A99,ClassificationT!A:T,20,FALSE)</f>
        <v>5</v>
      </c>
      <c r="G99" s="2" t="str">
        <f>IFERROR(VLOOKUP(B99,ClassificationT!B:K,10,FALSE),"-")</f>
        <v>Bachelor's degree</v>
      </c>
      <c r="H99" s="2" t="str">
        <f>IFERROR(VLOOKUP(B99,ClassificationT!B:L,11,FALSE),"-")</f>
        <v>At Least 5 Years Of Experience Directly Related To The Duties And Responsibilities Specified.</v>
      </c>
      <c r="J99" s="2" t="str">
        <v>Associate Dean of Students</v>
      </c>
      <c r="K99" s="2"/>
      <c r="N99" s="2"/>
    </row>
    <row r="100" spans="1:14" ht="19.5" customHeight="1" x14ac:dyDescent="0.25">
      <c r="A100" s="4" t="s">
        <v>5303</v>
      </c>
      <c r="B100" s="1" t="str">
        <f>VLOOKUP(A100,ClassificationT!A:B,2,FALSE)</f>
        <v>Associate Planner</v>
      </c>
      <c r="C100" s="4" t="str">
        <f>VLOOKUP(A100,ClassificationT!A:D,4,FALSE)</f>
        <v>SN</v>
      </c>
      <c r="D100" s="4" t="str">
        <f>VLOOKUP(A100,ClassificationT!A:C,3,FALSE)</f>
        <v>Grade 11</v>
      </c>
      <c r="E100" s="4">
        <f>VLOOKUP(A100,ClassificationT!A:T,19,FALSE)</f>
        <v>4</v>
      </c>
      <c r="F100" s="4">
        <f>VLOOKUP(A100,ClassificationT!A:T,20,FALSE)</f>
        <v>0.5</v>
      </c>
      <c r="G100" s="4" t="str">
        <f>IFERROR(VLOOKUP(B100,ClassificationT!B:K,10,FALSE),"-")</f>
        <v>Bachelor's degree</v>
      </c>
      <c r="H100" s="4" t="str">
        <f>IFERROR(VLOOKUP(B100,ClassificationT!B:L,11,FALSE),"-")</f>
        <v xml:space="preserve">At least 6 months of experience directly related to the duties and responsibilities specified. </v>
      </c>
      <c r="J100" s="2" t="str">
        <v>Associate Ombuds</v>
      </c>
      <c r="K100" s="2"/>
      <c r="N100" s="2"/>
    </row>
    <row r="101" spans="1:14" ht="19.5" customHeight="1" x14ac:dyDescent="0.25">
      <c r="A101" s="2" t="s">
        <v>605</v>
      </c>
      <c r="B101" s="1" t="str">
        <f>VLOOKUP(A101,ClassificationT!A:B,2,FALSE)</f>
        <v>Associate Registrar</v>
      </c>
      <c r="C101" s="2" t="str">
        <f>VLOOKUP(A101,ClassificationT!A:D,4,FALSE)</f>
        <v>SE</v>
      </c>
      <c r="D101" s="2" t="str">
        <f>VLOOKUP(A101,ClassificationT!A:C,3,FALSE)</f>
        <v>Grade 14</v>
      </c>
      <c r="E101" s="2">
        <f>VLOOKUP(A101,ClassificationT!A:T,19,FALSE)</f>
        <v>4</v>
      </c>
      <c r="F101" s="2">
        <f>VLOOKUP(A101,ClassificationT!A:T,20,FALSE)</f>
        <v>3</v>
      </c>
      <c r="G101" s="2" t="str">
        <f>IFERROR(VLOOKUP(B101,ClassificationT!B:K,10,FALSE),"-")</f>
        <v>Bachelor's degree</v>
      </c>
      <c r="H101" s="2" t="str">
        <f>IFERROR(VLOOKUP(B101,ClassificationT!B:L,11,FALSE),"-")</f>
        <v>At Least 3 Years Of Experience Directly Related To The Duties And Responsibilities Specified.</v>
      </c>
      <c r="J101" s="2" t="str">
        <v>Associate Planner</v>
      </c>
      <c r="K101" s="2"/>
      <c r="N101" s="2"/>
    </row>
    <row r="102" spans="1:14" ht="19.5" customHeight="1" x14ac:dyDescent="0.25">
      <c r="A102" s="2" t="s">
        <v>1831</v>
      </c>
      <c r="B102" s="1" t="str">
        <f>VLOOKUP(A102,ClassificationT!A:B,2,FALSE)</f>
        <v>Asst Athletic Equipment Mgr</v>
      </c>
      <c r="C102" s="2" t="str">
        <f>VLOOKUP(A102,ClassificationT!A:D,4,FALSE)</f>
        <v>SN</v>
      </c>
      <c r="D102" s="2" t="str">
        <f>VLOOKUP(A102,ClassificationT!A:C,3,FALSE)</f>
        <v>Grade 07</v>
      </c>
      <c r="E102" s="2">
        <f>VLOOKUP(A102,ClassificationT!A:T,19,FALSE)</f>
        <v>0</v>
      </c>
      <c r="F102" s="2">
        <f>VLOOKUP(A102,ClassificationT!A:T,20,FALSE)</f>
        <v>3</v>
      </c>
      <c r="G102" s="2" t="str">
        <f>IFERROR(VLOOKUP(B102,ClassificationT!B:K,10,FALSE),"-")</f>
        <v>High school diploma or GED</v>
      </c>
      <c r="H102" s="2" t="str">
        <f>IFERROR(VLOOKUP(B102,ClassificationT!B:L,11,FALSE),"-")</f>
        <v>At Least 3 Years Of Experience Directly Related To The Duties And Responsibilities Specified.</v>
      </c>
      <c r="J102" s="2" t="str">
        <v>Associate Registrar</v>
      </c>
      <c r="K102" s="2"/>
      <c r="N102" s="2"/>
    </row>
    <row r="103" spans="1:14" ht="19.5" customHeight="1" x14ac:dyDescent="0.25">
      <c r="A103" s="2" t="s">
        <v>655</v>
      </c>
      <c r="B103" s="1" t="str">
        <f>VLOOKUP(A103,ClassificationT!A:B,2,FALSE)</f>
        <v>Asst Dir,Housing Business Opns</v>
      </c>
      <c r="C103" s="2" t="str">
        <f>VLOOKUP(A103,ClassificationT!A:D,4,FALSE)</f>
        <v>SE</v>
      </c>
      <c r="D103" s="2" t="str">
        <f>VLOOKUP(A103,ClassificationT!A:C,3,FALSE)</f>
        <v>Grade 14</v>
      </c>
      <c r="E103" s="2">
        <f>VLOOKUP(A103,ClassificationT!A:T,19,FALSE)</f>
        <v>4</v>
      </c>
      <c r="F103" s="2">
        <f>VLOOKUP(A103,ClassificationT!A:T,20,FALSE)</f>
        <v>5</v>
      </c>
      <c r="G103" s="2" t="str">
        <f>IFERROR(VLOOKUP(B103,ClassificationT!B:K,10,FALSE),"-")</f>
        <v>Bachelor's degree</v>
      </c>
      <c r="H103" s="2" t="str">
        <f>IFERROR(VLOOKUP(B103,ClassificationT!B:L,11,FALSE),"-")</f>
        <v>At Least 5 Years Of Experience Directly Related To The Duties And Responsibilities Specified.</v>
      </c>
      <c r="J103" s="2" t="str">
        <v>Asst Athletic Equipment Mgr</v>
      </c>
      <c r="K103" s="2"/>
      <c r="N103" s="2"/>
    </row>
    <row r="104" spans="1:14" ht="19.5" customHeight="1" x14ac:dyDescent="0.25">
      <c r="A104" s="2" t="s">
        <v>653</v>
      </c>
      <c r="B104" s="1" t="str">
        <f>VLOOKUP(A104,ClassificationT!A:B,2,FALSE)</f>
        <v>Asst Dir,Residence Life</v>
      </c>
      <c r="C104" s="2" t="str">
        <f>VLOOKUP(A104,ClassificationT!A:D,4,FALSE)</f>
        <v>SE</v>
      </c>
      <c r="D104" s="2" t="str">
        <f>VLOOKUP(A104,ClassificationT!A:C,3,FALSE)</f>
        <v>Grade 14</v>
      </c>
      <c r="E104" s="2">
        <f>VLOOKUP(A104,ClassificationT!A:T,19,FALSE)</f>
        <v>4</v>
      </c>
      <c r="F104" s="2">
        <f>VLOOKUP(A104,ClassificationT!A:T,20,FALSE)</f>
        <v>5</v>
      </c>
      <c r="G104" s="2" t="str">
        <f>IFERROR(VLOOKUP(B104,ClassificationT!B:K,10,FALSE),"-")</f>
        <v>Bachelor's degree</v>
      </c>
      <c r="H104" s="2" t="str">
        <f>IFERROR(VLOOKUP(B104,ClassificationT!B:L,11,FALSE),"-")</f>
        <v>At Least 5 Years Of Experience Directly Related To The Duties And Responsibilities Specified.</v>
      </c>
      <c r="J104" s="2" t="str">
        <v>Asst Dir,Housing Business Opns</v>
      </c>
      <c r="K104" s="2"/>
      <c r="N104" s="2"/>
    </row>
    <row r="105" spans="1:14" ht="19.5" customHeight="1" x14ac:dyDescent="0.25">
      <c r="A105" s="4" t="s">
        <v>4993</v>
      </c>
      <c r="B105" s="1" t="str">
        <f>VLOOKUP(A105,ClassificationT!A:B,2,FALSE)</f>
        <v>Asst VP,Human Resources</v>
      </c>
      <c r="C105" s="2" t="str">
        <f>VLOOKUP(A105,ClassificationT!A:D,4,FALSE)</f>
        <v>SC</v>
      </c>
      <c r="D105" s="4" t="str">
        <f>VLOOKUP(A105,ClassificationT!A:C,3,FALSE)</f>
        <v>Grade 18</v>
      </c>
      <c r="E105" s="4">
        <f>VLOOKUP(A105,ClassificationT!A:T,19,FALSE)</f>
        <v>4</v>
      </c>
      <c r="F105" s="4">
        <f>VLOOKUP(A105,ClassificationT!A:T,20,FALSE)</f>
        <v>10</v>
      </c>
      <c r="G105" s="4" t="str">
        <f>IFERROR(VLOOKUP(B105,ClassificationT!B:K,10,FALSE),"-")</f>
        <v>Bachelor's degree</v>
      </c>
      <c r="H105" s="4" t="str">
        <f>IFERROR(VLOOKUP(B105,ClassificationT!B:L,11,FALSE),"-")</f>
        <v>At Least 10 Years Of Experience Directly Related To The Duties And Responsibilities Specified.</v>
      </c>
      <c r="J105" s="2" t="str">
        <v>Asst Dir,Residence Life</v>
      </c>
      <c r="K105" s="2"/>
      <c r="N105" s="2"/>
    </row>
    <row r="106" spans="1:14" ht="19.5" customHeight="1" x14ac:dyDescent="0.25">
      <c r="A106" s="2" t="s">
        <v>131</v>
      </c>
      <c r="B106" s="1" t="str">
        <f>VLOOKUP(A106,ClassificationT!A:B,2,FALSE)</f>
        <v>Asst VP,Institutional Support</v>
      </c>
      <c r="C106" s="2" t="str">
        <f>VLOOKUP(A106,ClassificationT!A:D,4,FALSE)</f>
        <v>SC</v>
      </c>
      <c r="D106" s="2" t="str">
        <f>VLOOKUP(A106,ClassificationT!A:C,3,FALSE)</f>
        <v>Grade 18</v>
      </c>
      <c r="E106" s="2">
        <f>VLOOKUP(A106,ClassificationT!A:T,19,FALSE)</f>
        <v>4</v>
      </c>
      <c r="F106" s="2">
        <f>VLOOKUP(A106,ClassificationT!A:T,20,FALSE)</f>
        <v>10</v>
      </c>
      <c r="G106" s="2" t="str">
        <f>IFERROR(VLOOKUP(B106,ClassificationT!B:K,10,FALSE),"-")</f>
        <v>Bachelor's degree</v>
      </c>
      <c r="H106" s="2" t="str">
        <f>IFERROR(VLOOKUP(B106,ClassificationT!B:L,11,FALSE),"-")</f>
        <v>At least 10 years of experience directly related to the duties and responsibilities specified.</v>
      </c>
      <c r="J106" s="2" t="str">
        <v>Asst VP,Human Resources</v>
      </c>
      <c r="K106" s="2"/>
      <c r="N106" s="2"/>
    </row>
    <row r="107" spans="1:14" ht="19.5" customHeight="1" x14ac:dyDescent="0.25">
      <c r="A107" s="2" t="s">
        <v>310</v>
      </c>
      <c r="B107" s="1" t="str">
        <f>VLOOKUP(A107,ClassificationT!A:B,2,FALSE)</f>
        <v>Athl Afrs &amp; Spts Progs Dir</v>
      </c>
      <c r="C107" s="2" t="str">
        <f>VLOOKUP(A107,ClassificationT!A:D,4,FALSE)</f>
        <v>SC</v>
      </c>
      <c r="D107" s="2" t="str">
        <f>VLOOKUP(A107,ClassificationT!A:C,3,FALSE)</f>
        <v>Grade 16</v>
      </c>
      <c r="E107" s="2">
        <f>VLOOKUP(A107,ClassificationT!A:T,19,FALSE)</f>
        <v>6</v>
      </c>
      <c r="F107" s="2">
        <f>VLOOKUP(A107,ClassificationT!A:T,20,FALSE)</f>
        <v>5</v>
      </c>
      <c r="G107" s="2" t="str">
        <f>IFERROR(VLOOKUP(B107,ClassificationT!B:K,10,FALSE),"-")</f>
        <v>Master's degree</v>
      </c>
      <c r="H107" s="2" t="str">
        <f>IFERROR(VLOOKUP(B107,ClassificationT!B:L,11,FALSE),"-")</f>
        <v>At Least 5 Years Of Experience Directly Related To The Duties And Responsibilities Specified.</v>
      </c>
      <c r="J107" s="2" t="str">
        <v>Asst VP,Institutional Support</v>
      </c>
      <c r="K107" s="2"/>
      <c r="N107" s="2"/>
    </row>
    <row r="108" spans="1:14" ht="19.5" customHeight="1" x14ac:dyDescent="0.25">
      <c r="A108" s="2" t="s">
        <v>1357</v>
      </c>
      <c r="B108" s="1" t="str">
        <f>VLOOKUP(A108,ClassificationT!A:B,2,FALSE)</f>
        <v>Athletic Admissions Specialist</v>
      </c>
      <c r="C108" s="2" t="str">
        <f>VLOOKUP(A108,ClassificationT!A:D,4,FALSE)</f>
        <v>SU</v>
      </c>
      <c r="D108" s="2" t="str">
        <f>VLOOKUP(A108,ClassificationT!A:C,3,FALSE)</f>
        <v>Grade 11</v>
      </c>
      <c r="E108" s="2">
        <f>VLOOKUP(A108,ClassificationT!A:T,19,FALSE)</f>
        <v>4</v>
      </c>
      <c r="F108" s="2">
        <f>VLOOKUP(A108,ClassificationT!A:T,20,FALSE)</f>
        <v>1</v>
      </c>
      <c r="G108" s="2" t="str">
        <f>IFERROR(VLOOKUP(B108,ClassificationT!B:K,10,FALSE),"-")</f>
        <v>Bachelor's degree</v>
      </c>
      <c r="H108" s="2" t="str">
        <f>IFERROR(VLOOKUP(B108,ClassificationT!B:L,11,FALSE),"-")</f>
        <v>At Least 1 Year Of Experience Directly Related To The Duties And Responsibilities Specified.</v>
      </c>
      <c r="J108" s="2" t="str">
        <v>Athl Afrs &amp; Spts Progs Dir</v>
      </c>
      <c r="K108" s="2"/>
      <c r="N108" s="2"/>
    </row>
    <row r="109" spans="1:14" ht="19.5" customHeight="1" x14ac:dyDescent="0.25">
      <c r="A109" s="2" t="s">
        <v>1595</v>
      </c>
      <c r="B109" s="1" t="str">
        <f>VLOOKUP(A109,ClassificationT!A:B,2,FALSE)</f>
        <v>Athletic Equipment Manager</v>
      </c>
      <c r="C109" s="2" t="str">
        <f>VLOOKUP(A109,ClassificationT!A:D,4,FALSE)</f>
        <v>SN</v>
      </c>
      <c r="D109" s="2" t="str">
        <f>VLOOKUP(A109,ClassificationT!A:C,3,FALSE)</f>
        <v>Grade 09</v>
      </c>
      <c r="E109" s="2">
        <f>VLOOKUP(A109,ClassificationT!A:T,19,FALSE)</f>
        <v>0</v>
      </c>
      <c r="F109" s="2">
        <f>VLOOKUP(A109,ClassificationT!A:T,20,FALSE)</f>
        <v>5</v>
      </c>
      <c r="G109" s="2" t="str">
        <f>IFERROR(VLOOKUP(B109,ClassificationT!B:K,10,FALSE),"-")</f>
        <v>High school diploma or GED</v>
      </c>
      <c r="H109" s="2" t="str">
        <f>IFERROR(VLOOKUP(B109,ClassificationT!B:L,11,FALSE),"-")</f>
        <v>At Least 5 Years Of Experience Directly Related To The Duties And Responsibilities Specified.</v>
      </c>
      <c r="J109" s="2" t="str">
        <v>Athletic Admissions Specialist</v>
      </c>
      <c r="K109" s="2"/>
      <c r="N109" s="2"/>
    </row>
    <row r="110" spans="1:14" ht="19.5" customHeight="1" x14ac:dyDescent="0.25">
      <c r="A110" s="2" t="s">
        <v>1994</v>
      </c>
      <c r="B110" s="1" t="str">
        <f>VLOOKUP(A110,ClassificationT!A:B,2,FALSE)</f>
        <v>Athletic Field Tech</v>
      </c>
      <c r="C110" s="2" t="str">
        <f>VLOOKUP(A110,ClassificationT!A:D,4,FALSE)</f>
        <v>SN</v>
      </c>
      <c r="D110" s="2" t="str">
        <f>VLOOKUP(A110,ClassificationT!A:C,3,FALSE)</f>
        <v>Grade 05</v>
      </c>
      <c r="E110" s="2">
        <f>VLOOKUP(A110,ClassificationT!A:T,19,FALSE)</f>
        <v>0</v>
      </c>
      <c r="F110" s="2">
        <f>VLOOKUP(A110,ClassificationT!A:T,20,FALSE)</f>
        <v>1</v>
      </c>
      <c r="G110" s="2" t="str">
        <f>IFERROR(VLOOKUP(B110,ClassificationT!B:K,10,FALSE),"-")</f>
        <v>High school diploma or GED</v>
      </c>
      <c r="H110" s="2" t="str">
        <f>IFERROR(VLOOKUP(B110,ClassificationT!B:L,11,FALSE),"-")</f>
        <v xml:space="preserve"> At Least 1 Year Of Experience Directly Related To The Duties And Responsibilities Specified.</v>
      </c>
      <c r="J110" s="2" t="str">
        <v>Athletic Equipment Manager</v>
      </c>
      <c r="K110" s="2"/>
      <c r="N110" s="2"/>
    </row>
    <row r="111" spans="1:14" ht="19.5" customHeight="1" x14ac:dyDescent="0.25">
      <c r="A111" s="2" t="s">
        <v>1254</v>
      </c>
      <c r="B111" s="1" t="str">
        <f>VLOOKUP(A111,ClassificationT!A:B,2,FALSE)</f>
        <v>Athletic Media Specialist</v>
      </c>
      <c r="C111" s="2" t="str">
        <f>VLOOKUP(A111,ClassificationT!A:D,4,FALSE)</f>
        <v>SC</v>
      </c>
      <c r="D111" s="2" t="str">
        <f>VLOOKUP(A111,ClassificationT!A:C,3,FALSE)</f>
        <v>Grade 11</v>
      </c>
      <c r="E111" s="2">
        <f>VLOOKUP(A111,ClassificationT!A:T,19,FALSE)</f>
        <v>4</v>
      </c>
      <c r="F111" s="2">
        <f>VLOOKUP(A111,ClassificationT!A:T,20,FALSE)</f>
        <v>1</v>
      </c>
      <c r="G111" s="2" t="str">
        <f>IFERROR(VLOOKUP(B111,ClassificationT!B:K,10,FALSE),"-")</f>
        <v>Bachelor's degree</v>
      </c>
      <c r="H111" s="2" t="str">
        <f>IFERROR(VLOOKUP(B111,ClassificationT!B:L,11,FALSE),"-")</f>
        <v>At Least 1 Year Of Experience Directly Related To The Duties And Responsibilities Specified.</v>
      </c>
      <c r="J111" s="2" t="str">
        <v>Athletic Field Tech</v>
      </c>
      <c r="K111" s="2"/>
      <c r="N111" s="2"/>
    </row>
    <row r="112" spans="1:14" ht="19.5" customHeight="1" x14ac:dyDescent="0.25">
      <c r="A112" s="2" t="s">
        <v>601</v>
      </c>
      <c r="B112" s="1" t="str">
        <f>VLOOKUP(A112,ClassificationT!A:B,2,FALSE)</f>
        <v>Athletic Stdnt Enrlmt Ofcr</v>
      </c>
      <c r="C112" s="2" t="str">
        <f>VLOOKUP(A112,ClassificationT!A:D,4,FALSE)</f>
        <v>SE</v>
      </c>
      <c r="D112" s="2" t="str">
        <f>VLOOKUP(A112,ClassificationT!A:C,3,FALSE)</f>
        <v>Grade 14</v>
      </c>
      <c r="E112" s="2">
        <f>VLOOKUP(A112,ClassificationT!A:T,19,FALSE)</f>
        <v>4</v>
      </c>
      <c r="F112" s="2">
        <f>VLOOKUP(A112,ClassificationT!A:T,20,FALSE)</f>
        <v>4</v>
      </c>
      <c r="G112" s="2" t="str">
        <f>IFERROR(VLOOKUP(B112,ClassificationT!B:K,10,FALSE),"-")</f>
        <v>Bachelor's degree</v>
      </c>
      <c r="H112" s="2" t="str">
        <f>IFERROR(VLOOKUP(B112,ClassificationT!B:L,11,FALSE),"-")</f>
        <v>At Least 4 Years Of Experience Directly Related To The Duties And Responsibilities Specified.</v>
      </c>
      <c r="J112" s="2" t="str">
        <v>Athletic Media Specialist</v>
      </c>
      <c r="K112" s="2"/>
      <c r="N112" s="2"/>
    </row>
    <row r="113" spans="1:14" ht="19.5" customHeight="1" x14ac:dyDescent="0.25">
      <c r="A113" s="4" t="s">
        <v>5046</v>
      </c>
      <c r="B113" s="1" t="str">
        <f>VLOOKUP(A113,ClassificationT!A:B,2,FALSE)</f>
        <v>Athletics Analyst</v>
      </c>
      <c r="C113" s="4" t="str">
        <f>VLOOKUP(A113,ClassificationT!A:D,4,FALSE)</f>
        <v>SC</v>
      </c>
      <c r="D113" s="4" t="str">
        <f>VLOOKUP(A113,ClassificationT!A:C,3,FALSE)</f>
        <v>Grade 11</v>
      </c>
      <c r="E113" s="4">
        <f>VLOOKUP(A113,ClassificationT!A:T,19,FALSE)</f>
        <v>4</v>
      </c>
      <c r="F113" s="4">
        <f>VLOOKUP(A113,ClassificationT!A:T,20,FALSE)</f>
        <v>1</v>
      </c>
      <c r="G113" s="4" t="str">
        <f>IFERROR(VLOOKUP(B113,ClassificationT!B:K,10,FALSE),"-")</f>
        <v>Bachelor's degree</v>
      </c>
      <c r="H113" s="4" t="str">
        <f>IFERROR(VLOOKUP(B113,ClassificationT!B:L,11,FALSE),"-")</f>
        <v>At least 1 year of experience directly related to the duties and responsibilities specified.</v>
      </c>
      <c r="J113" s="2" t="str">
        <v>Athletic Stdnt Enrlmt Ofcr</v>
      </c>
      <c r="K113" s="2"/>
      <c r="N113" s="2"/>
    </row>
    <row r="114" spans="1:14" ht="19.5" customHeight="1" x14ac:dyDescent="0.25">
      <c r="A114" s="2" t="s">
        <v>868</v>
      </c>
      <c r="B114" s="1" t="str">
        <f>VLOOKUP(A114,ClassificationT!A:B,2,FALSE)</f>
        <v>Athletics Turf Manager</v>
      </c>
      <c r="C114" s="2" t="str">
        <f>VLOOKUP(A114,ClassificationT!A:D,4,FALSE)</f>
        <v>SE</v>
      </c>
      <c r="D114" s="2" t="str">
        <f>VLOOKUP(A114,ClassificationT!A:C,3,FALSE)</f>
        <v>Grade 13</v>
      </c>
      <c r="E114" s="2">
        <f>VLOOKUP(A114,ClassificationT!A:T,19,FALSE)</f>
        <v>4</v>
      </c>
      <c r="F114" s="2">
        <f>VLOOKUP(A114,ClassificationT!A:T,20,FALSE)</f>
        <v>3</v>
      </c>
      <c r="G114" s="2" t="str">
        <f>IFERROR(VLOOKUP(B114,ClassificationT!B:K,10,FALSE),"-")</f>
        <v>Bachelor's degree in Agronomy, Plant Science, Horticulture, or an equivalent discipline</v>
      </c>
      <c r="H114" s="2" t="str">
        <f>IFERROR(VLOOKUP(B114,ClassificationT!B:L,11,FALSE),"-")</f>
        <v>At Least 3 Years Of Experience Directly Related To The Duties And Responsibilities Specified.</v>
      </c>
      <c r="J114" s="2" t="str">
        <v>Athletics Analyst</v>
      </c>
      <c r="K114" s="2"/>
      <c r="N114" s="2"/>
    </row>
    <row r="115" spans="1:14" ht="19.5" customHeight="1" x14ac:dyDescent="0.25">
      <c r="A115" s="2" t="s">
        <v>586</v>
      </c>
      <c r="B115" s="1" t="str">
        <f>VLOOKUP(A115,ClassificationT!A:B,2,FALSE)</f>
        <v>Attorney</v>
      </c>
      <c r="C115" s="2" t="str">
        <f>VLOOKUP(A115,ClassificationT!A:D,4,FALSE)</f>
        <v>SE</v>
      </c>
      <c r="D115" s="2" t="str">
        <f>VLOOKUP(A115,ClassificationT!A:C,3,FALSE)</f>
        <v>Grade 14</v>
      </c>
      <c r="E115" s="2">
        <f>VLOOKUP(A115,ClassificationT!A:T,19,FALSE)</f>
        <v>8</v>
      </c>
      <c r="F115" s="2">
        <f>VLOOKUP(A115,ClassificationT!A:T,20,FALSE)</f>
        <v>0</v>
      </c>
      <c r="G115" s="2" t="str">
        <f>IFERROR(VLOOKUP(B115,ClassificationT!B:K,10,FALSE),"-")</f>
        <v>J.D. or LL.B</v>
      </c>
      <c r="H115" s="2" t="str">
        <f>IFERROR(VLOOKUP(B115,ClassificationT!B:L,11,FALSE),"-")</f>
        <v>No Previous Experience Required.
Certification/Licensure
Member Of Nm State Bar, Or Member Of State Bar Of Another State Or District Of Columbia And In Possession Of A Public Employee Limited License Issued By The Nm Supreme Court.</v>
      </c>
      <c r="J115" s="2" t="str">
        <v>Athletics Turf Manager</v>
      </c>
      <c r="K115" s="2"/>
      <c r="N115" s="2"/>
    </row>
    <row r="116" spans="1:14" ht="19.5" customHeight="1" x14ac:dyDescent="0.25">
      <c r="A116" s="2" t="s">
        <v>1977</v>
      </c>
      <c r="B116" s="1" t="str">
        <f>VLOOKUP(A116,ClassificationT!A:B,2,FALSE)</f>
        <v>Audio-Visual Tech</v>
      </c>
      <c r="C116" s="2" t="str">
        <f>VLOOKUP(A116,ClassificationT!A:D,4,FALSE)</f>
        <v>SN</v>
      </c>
      <c r="D116" s="2" t="str">
        <f>VLOOKUP(A116,ClassificationT!A:C,3,FALSE)</f>
        <v>Grade 05</v>
      </c>
      <c r="E116" s="2">
        <f>VLOOKUP(A116,ClassificationT!A:T,19,FALSE)</f>
        <v>0</v>
      </c>
      <c r="F116" s="2">
        <f>VLOOKUP(A116,ClassificationT!A:T,20,FALSE)</f>
        <v>0</v>
      </c>
      <c r="G116" s="2" t="str">
        <f>IFERROR(VLOOKUP(B116,ClassificationT!B:K,10,FALSE),"-")</f>
        <v>High School Diploma or GED</v>
      </c>
      <c r="H116" s="2" t="str">
        <f>IFERROR(VLOOKUP(B116,ClassificationT!B:L,11,FALSE),"-")</f>
        <v xml:space="preserve"> No Previous Experience Required.</v>
      </c>
      <c r="J116" s="2" t="str">
        <v>Attorney</v>
      </c>
      <c r="K116" s="2"/>
      <c r="N116" s="2"/>
    </row>
    <row r="117" spans="1:14" ht="19.5" customHeight="1" x14ac:dyDescent="0.25">
      <c r="A117" s="2" t="s">
        <v>1931</v>
      </c>
      <c r="B117" s="1" t="str">
        <f>VLOOKUP(A117,ClassificationT!A:B,2,FALSE)</f>
        <v>Audio-Visual Tech,Sr</v>
      </c>
      <c r="C117" s="2" t="str">
        <f>VLOOKUP(A117,ClassificationT!A:D,4,FALSE)</f>
        <v>SW</v>
      </c>
      <c r="D117" s="2" t="str">
        <f>VLOOKUP(A117,ClassificationT!A:C,3,FALSE)</f>
        <v>Grade 06</v>
      </c>
      <c r="E117" s="2">
        <f>VLOOKUP(A117,ClassificationT!A:T,19,FALSE)</f>
        <v>0</v>
      </c>
      <c r="F117" s="2">
        <f>VLOOKUP(A117,ClassificationT!A:T,20,FALSE)</f>
        <v>0.5</v>
      </c>
      <c r="G117" s="2" t="str">
        <f>IFERROR(VLOOKUP(B117,ClassificationT!B:K,10,FALSE),"-")</f>
        <v>High school diploma or GED</v>
      </c>
      <c r="H117" s="2" t="str">
        <f>IFERROR(VLOOKUP(B117,ClassificationT!B:L,11,FALSE),"-")</f>
        <v xml:space="preserve"> At Least 6 Months Of Experience Directly Related To The Duties And Responsibilities Specified.</v>
      </c>
      <c r="J117" s="2" t="str">
        <v>Audio-Visual Tech</v>
      </c>
      <c r="K117" s="2"/>
      <c r="N117" s="2"/>
    </row>
    <row r="118" spans="1:14" ht="19.5" customHeight="1" x14ac:dyDescent="0.25">
      <c r="A118" s="2" t="s">
        <v>1761</v>
      </c>
      <c r="B118" s="1" t="str">
        <f>VLOOKUP(A118,ClassificationT!A:B,2,FALSE)</f>
        <v>Automotive Tech</v>
      </c>
      <c r="C118" s="2" t="str">
        <f>VLOOKUP(A118,ClassificationT!A:D,4,FALSE)</f>
        <v>SW</v>
      </c>
      <c r="D118" s="2" t="str">
        <f>VLOOKUP(A118,ClassificationT!A:C,3,FALSE)</f>
        <v>Grade 08</v>
      </c>
      <c r="E118" s="2">
        <f>VLOOKUP(A118,ClassificationT!A:T,19,FALSE)</f>
        <v>0</v>
      </c>
      <c r="F118" s="2">
        <f>VLOOKUP(A118,ClassificationT!A:T,20,FALSE)</f>
        <v>1</v>
      </c>
      <c r="G118" s="2" t="str">
        <f>IFERROR(VLOOKUP(B118,ClassificationT!B:K,10,FALSE),"-")</f>
        <v>High school diploma or GED</v>
      </c>
      <c r="H118" s="2" t="str">
        <f>IFERROR(VLOOKUP(B118,ClassificationT!B:L,11,FALSE),"-")</f>
        <v xml:space="preserve">At Least 1 Year Of Experience Directly Related To The Duties And Responsibilities Specified.
</v>
      </c>
      <c r="J118" s="2" t="str">
        <v>Audio-Visual Tech,Sr</v>
      </c>
      <c r="K118" s="2"/>
      <c r="N118" s="2"/>
    </row>
    <row r="119" spans="1:14" ht="19.5" customHeight="1" x14ac:dyDescent="0.25">
      <c r="A119" s="2" t="s">
        <v>4614</v>
      </c>
      <c r="B119" s="1" t="str">
        <f>VLOOKUP(A119,ClassificationT!A:B,2,FALSE)</f>
        <v>Autopsy Assistant</v>
      </c>
      <c r="C119" s="2" t="str">
        <f>VLOOKUP(A119,ClassificationT!A:D,4,FALSE)</f>
        <v>SN</v>
      </c>
      <c r="D119" s="2" t="str">
        <f>VLOOKUP(A119,ClassificationT!A:C,3,FALSE)</f>
        <v>Grade 08</v>
      </c>
      <c r="E119" s="2">
        <f>VLOOKUP(A119,ClassificationT!A:T,19,FALSE)</f>
        <v>0</v>
      </c>
      <c r="F119" s="2">
        <f>VLOOKUP(A119,ClassificationT!A:T,20,FALSE)</f>
        <v>0</v>
      </c>
      <c r="G119" s="2" t="str">
        <f>IFERROR(VLOOKUP(B119,ClassificationT!B:K,10,FALSE),"-")</f>
        <v>High school diploma or GED</v>
      </c>
      <c r="H119" s="2" t="str">
        <f>IFERROR(VLOOKUP(B119,ClassificationT!B:L,11,FALSE),"-")</f>
        <v>No experience required.</v>
      </c>
      <c r="J119" s="2" t="str">
        <v>Automotive Tech</v>
      </c>
      <c r="K119" s="2"/>
      <c r="N119" s="2"/>
    </row>
    <row r="120" spans="1:14" ht="19.5" customHeight="1" x14ac:dyDescent="0.25">
      <c r="A120" s="2" t="s">
        <v>4631</v>
      </c>
      <c r="B120" s="1" t="str">
        <f>VLOOKUP(A120,ClassificationT!A:B,2,FALSE)</f>
        <v>Autopsy Tech</v>
      </c>
      <c r="C120" s="2" t="str">
        <f>VLOOKUP(A120,ClassificationT!A:D,4,FALSE)</f>
        <v>SU</v>
      </c>
      <c r="D120" s="2" t="str">
        <f>VLOOKUP(A120,ClassificationT!A:C,3,FALSE)</f>
        <v>Grade 09</v>
      </c>
      <c r="E120" s="2">
        <f>VLOOKUP(A120,ClassificationT!A:T,19,FALSE)</f>
        <v>0</v>
      </c>
      <c r="F120" s="2">
        <f>VLOOKUP(A120,ClassificationT!A:T,20,FALSE)</f>
        <v>1</v>
      </c>
      <c r="G120" s="2" t="str">
        <f>IFERROR(VLOOKUP(B120,ClassificationT!B:K,10,FALSE),"-")</f>
        <v>High school diploma or GED</v>
      </c>
      <c r="H120" s="2" t="str">
        <f>IFERROR(VLOOKUP(B120,ClassificationT!B:L,11,FALSE),"-")</f>
        <v>Successful completion of at least 3 credit hours of college-level coursework related to the duties and responsibilities specified; at least 1 year of experience directly related to the duties and responsibilities specified. An additional 4 months of directly related experience may be substituted for successful completion of at least 3 credit hours of college-level coursework related to the duties and responsibilities specified.</v>
      </c>
      <c r="J120" s="2" t="str">
        <v>Autopsy Assistant</v>
      </c>
      <c r="K120" s="2"/>
      <c r="N120" s="2"/>
    </row>
    <row r="121" spans="1:14" ht="19.5" customHeight="1" x14ac:dyDescent="0.25">
      <c r="A121" s="2" t="s">
        <v>4642</v>
      </c>
      <c r="B121" s="1" t="str">
        <f>VLOOKUP(A121,ClassificationT!A:B,2,FALSE)</f>
        <v>Autopsy Tech,Sr</v>
      </c>
      <c r="C121" s="2" t="str">
        <f>VLOOKUP(A121,ClassificationT!A:D,4,FALSE)</f>
        <v>SU</v>
      </c>
      <c r="D121" s="2" t="str">
        <f>VLOOKUP(A121,ClassificationT!A:C,3,FALSE)</f>
        <v>Grade 10</v>
      </c>
      <c r="E121" s="2">
        <f>VLOOKUP(A121,ClassificationT!A:T,19,FALSE)</f>
        <v>0</v>
      </c>
      <c r="F121" s="2">
        <f>VLOOKUP(A121,ClassificationT!A:T,20,FALSE)</f>
        <v>2</v>
      </c>
      <c r="G121" s="2" t="str">
        <f>IFERROR(VLOOKUP(B121,ClassificationT!B:K,10,FALSE),"-")</f>
        <v>High school diploma or GED and successful completion of at least 3 credit hours of college-level coursework related to the duties and responsibilities specified</v>
      </c>
      <c r="H121" s="2" t="str">
        <f>IFERROR(VLOOKUP(B121,ClassificationT!B:L,11,FALSE),"-")</f>
        <v>At least 2 years of experience directly related to the duties and responsibilities specified. An additional 4 months of directly related experience may be substituted for successful completion of at least 3 credit hours of college-level coursework related to the duties and responsibilities specified.</v>
      </c>
      <c r="J121" s="2" t="str">
        <v>Autopsy Tech</v>
      </c>
      <c r="K121" s="2"/>
      <c r="N121" s="2"/>
    </row>
    <row r="122" spans="1:14" ht="19.5" customHeight="1" x14ac:dyDescent="0.25">
      <c r="A122" s="4" t="s">
        <v>5082</v>
      </c>
      <c r="B122" s="1" t="str">
        <f>VLOOKUP(A122,ClassificationT!A:B,2,FALSE)</f>
        <v>AVP for Academic Resources Mgt</v>
      </c>
      <c r="C122" s="2" t="str">
        <f>VLOOKUP(A122,ClassificationT!A:D,4,FALSE)</f>
        <v>SC</v>
      </c>
      <c r="D122" s="4" t="str">
        <f>VLOOKUP(A122,ClassificationT!A:C,3,FALSE)</f>
        <v>Grade 18</v>
      </c>
      <c r="E122" s="4">
        <f>VLOOKUP(A122,ClassificationT!A:T,19,FALSE)</f>
        <v>4</v>
      </c>
      <c r="F122" s="4">
        <f>VLOOKUP(A122,ClassificationT!A:T,20,FALSE)</f>
        <v>10</v>
      </c>
      <c r="G122" s="4" t="str">
        <f>IFERROR(VLOOKUP(B122,ClassificationT!B:K,10,FALSE),"-")</f>
        <v>Bachelor's degree</v>
      </c>
      <c r="H122" s="4" t="str">
        <f>IFERROR(VLOOKUP(B122,ClassificationT!B:L,11,FALSE),"-")</f>
        <v>At least 10 years of experience directly related to the duties and responsibilities specified.</v>
      </c>
      <c r="J122" s="2" t="str">
        <v>Autopsy Tech,Sr</v>
      </c>
      <c r="K122" s="2"/>
      <c r="N122" s="2"/>
    </row>
    <row r="123" spans="1:14" ht="19.5" customHeight="1" x14ac:dyDescent="0.25">
      <c r="A123" s="14" t="s">
        <v>5198</v>
      </c>
      <c r="B123" s="1" t="str">
        <f>VLOOKUP(A123,ClassificationT!A:B,2,FALSE)</f>
        <v>AVP,Enrollment Management</v>
      </c>
      <c r="C123" s="4" t="str">
        <f>VLOOKUP(A123,ClassificationT!A:D,4,FALSE)</f>
        <v>SC</v>
      </c>
      <c r="D123" s="4" t="str">
        <f>VLOOKUP(A123,ClassificationT!A:C,3,FALSE)</f>
        <v>Grade 18</v>
      </c>
      <c r="E123" s="4">
        <f>VLOOKUP(A123,ClassificationT!A:T,19,FALSE)</f>
        <v>4</v>
      </c>
      <c r="F123" s="4">
        <f>VLOOKUP(A123,ClassificationT!A:T,20,FALSE)</f>
        <v>10</v>
      </c>
      <c r="G123" s="4" t="str">
        <f>IFERROR(VLOOKUP(B123,ClassificationT!B:K,10,FALSE),"-")</f>
        <v>Bachelor's degree</v>
      </c>
      <c r="H123" s="4" t="str">
        <f>IFERROR(VLOOKUP(B123,ClassificationT!B:L,11,FALSE),"-")</f>
        <v>At least 10 years of experience directly related to the duties and responsibilities specified.</v>
      </c>
      <c r="J123" s="2" t="str">
        <v>AVP for Academic Resources Mgt</v>
      </c>
      <c r="K123" s="2"/>
      <c r="N123" s="2"/>
    </row>
    <row r="124" spans="1:14" ht="19.5" customHeight="1" x14ac:dyDescent="0.25">
      <c r="A124" s="2" t="s">
        <v>123</v>
      </c>
      <c r="B124" s="1" t="str">
        <f>VLOOKUP(A124,ClassificationT!A:B,2,FALSE)</f>
        <v>AVP,Student Services</v>
      </c>
      <c r="C124" s="2" t="str">
        <f>VLOOKUP(A124,ClassificationT!A:D,4,FALSE)</f>
        <v>SC</v>
      </c>
      <c r="D124" s="2" t="str">
        <f>VLOOKUP(A124,ClassificationT!A:C,3,FALSE)</f>
        <v>Grade 18</v>
      </c>
      <c r="E124" s="2">
        <f>VLOOKUP(A124,ClassificationT!A:T,19,FALSE)</f>
        <v>6</v>
      </c>
      <c r="F124" s="2">
        <f>VLOOKUP(A124,ClassificationT!A:T,20,FALSE)</f>
        <v>5</v>
      </c>
      <c r="G124" s="2" t="str">
        <f>IFERROR(VLOOKUP(B124,ClassificationT!B:K,10,FALSE),"-")</f>
        <v>Master's degree</v>
      </c>
      <c r="H124" s="2" t="str">
        <f>IFERROR(VLOOKUP(B124,ClassificationT!B:L,11,FALSE),"-")</f>
        <v>At Least 5 Years Of Experience Directly Related To The Duties And Responsibilities Specified.</v>
      </c>
      <c r="J124" s="2" t="str">
        <v>AVP,Enrollment Management</v>
      </c>
      <c r="K124" s="2"/>
      <c r="N124" s="2"/>
    </row>
    <row r="125" spans="1:14" ht="19.5" customHeight="1" x14ac:dyDescent="0.25">
      <c r="A125" s="2" t="s">
        <v>1143</v>
      </c>
      <c r="B125" s="1" t="str">
        <f>VLOOKUP(A125,ClassificationT!A:B,2,FALSE)</f>
        <v>Benefits Specialist</v>
      </c>
      <c r="C125" s="2" t="str">
        <f>VLOOKUP(A125,ClassificationT!A:D,4,FALSE)</f>
        <v>SE</v>
      </c>
      <c r="D125" s="2" t="str">
        <f>VLOOKUP(A125,ClassificationT!A:C,3,FALSE)</f>
        <v>Grade 12</v>
      </c>
      <c r="E125" s="2">
        <f>VLOOKUP(A125,ClassificationT!A:T,19,FALSE)</f>
        <v>0</v>
      </c>
      <c r="F125" s="2">
        <f>VLOOKUP(A125,ClassificationT!A:T,20,FALSE)</f>
        <v>6</v>
      </c>
      <c r="G125" s="2" t="str">
        <f>IFERROR(VLOOKUP(B125,ClassificationT!B:K,10,FALSE),"-")</f>
        <v>High school diploma or GED</v>
      </c>
      <c r="H125" s="2" t="str">
        <f>IFERROR(VLOOKUP(B125,ClassificationT!B:L,11,FALSE),"-")</f>
        <v>At Least 6 Years Of Experience Directly Related To The Duties And Responsibilities Specified.</v>
      </c>
      <c r="J125" s="2" t="str">
        <v>AVP,Student Services</v>
      </c>
      <c r="K125" s="2"/>
      <c r="N125" s="2"/>
    </row>
    <row r="126" spans="1:14" ht="19.5" customHeight="1" x14ac:dyDescent="0.25">
      <c r="A126" s="2" t="s">
        <v>714</v>
      </c>
      <c r="B126" s="1" t="str">
        <f>VLOOKUP(A126,ClassificationT!A:B,2,FALSE)</f>
        <v>Benefits Specialist,Sr</v>
      </c>
      <c r="C126" s="2" t="str">
        <f>VLOOKUP(A126,ClassificationT!A:D,4,FALSE)</f>
        <v>SE</v>
      </c>
      <c r="D126" s="2" t="str">
        <f>VLOOKUP(A126,ClassificationT!A:C,3,FALSE)</f>
        <v>Grade 14</v>
      </c>
      <c r="E126" s="2">
        <f>VLOOKUP(A126,ClassificationT!A:T,19,FALSE)</f>
        <v>4</v>
      </c>
      <c r="F126" s="2">
        <f>VLOOKUP(A126,ClassificationT!A:T,20,FALSE)</f>
        <v>5</v>
      </c>
      <c r="G126" s="2" t="str">
        <f>IFERROR(VLOOKUP(B126,ClassificationT!B:K,10,FALSE),"-")</f>
        <v>Bachelor's degree</v>
      </c>
      <c r="H126" s="2" t="str">
        <f>IFERROR(VLOOKUP(B126,ClassificationT!B:L,11,FALSE),"-")</f>
        <v>At Least 5 Years Of Experience Directly Related To The Duties And Responsibilities Specified.</v>
      </c>
      <c r="J126" s="2" t="str">
        <v>Benefits Specialist</v>
      </c>
      <c r="K126" s="2"/>
      <c r="N126" s="2"/>
    </row>
    <row r="127" spans="1:14" ht="19.5" customHeight="1" x14ac:dyDescent="0.25">
      <c r="A127" s="2" t="s">
        <v>877</v>
      </c>
      <c r="B127" s="1" t="str">
        <f>VLOOKUP(A127,ClassificationT!A:B,2,FALSE)</f>
        <v>Biosafety Specialist</v>
      </c>
      <c r="C127" s="2" t="str">
        <f>VLOOKUP(A127,ClassificationT!A:D,4,FALSE)</f>
        <v>SE</v>
      </c>
      <c r="D127" s="2" t="str">
        <f>VLOOKUP(A127,ClassificationT!A:C,3,FALSE)</f>
        <v>Grade 13</v>
      </c>
      <c r="E127" s="2">
        <f>VLOOKUP(A127,ClassificationT!A:T,19,FALSE)</f>
        <v>4</v>
      </c>
      <c r="F127" s="2">
        <f>VLOOKUP(A127,ClassificationT!A:T,20,FALSE)</f>
        <v>3</v>
      </c>
      <c r="G127" s="2" t="str">
        <f>IFERROR(VLOOKUP(B127,ClassificationT!B:K,10,FALSE),"-")</f>
        <v>Bachelor's degree in Microbiology or Biomedical Sciences</v>
      </c>
      <c r="H127" s="2" t="str">
        <f>IFERROR(VLOOKUP(B127,ClassificationT!B:L,11,FALSE),"-")</f>
        <v>At Least 3 Years Of Experience Directly Related To The Duties And Responsibilities Specified.</v>
      </c>
      <c r="J127" s="2" t="str">
        <v>Benefits Specialist,Sr</v>
      </c>
      <c r="K127" s="2"/>
      <c r="N127" s="2"/>
    </row>
    <row r="128" spans="1:14" ht="19.5" customHeight="1" x14ac:dyDescent="0.25">
      <c r="A128" s="2" t="s">
        <v>516</v>
      </c>
      <c r="B128" s="1" t="str">
        <f>VLOOKUP(A128,ClassificationT!A:B,2,FALSE)</f>
        <v>Biostatistician</v>
      </c>
      <c r="C128" s="2" t="str">
        <f>VLOOKUP(A128,ClassificationT!A:D,4,FALSE)</f>
        <v>SE</v>
      </c>
      <c r="D128" s="2" t="str">
        <f>VLOOKUP(A128,ClassificationT!A:C,3,FALSE)</f>
        <v>Grade 15</v>
      </c>
      <c r="E128" s="2">
        <f>VLOOKUP(A128,ClassificationT!A:T,19,FALSE)</f>
        <v>6</v>
      </c>
      <c r="F128" s="2">
        <f>VLOOKUP(A128,ClassificationT!A:T,20,FALSE)</f>
        <v>3</v>
      </c>
      <c r="G128" s="2" t="str">
        <f>IFERROR(VLOOKUP(B128,ClassificationT!B:K,10,FALSE),"-")</f>
        <v>Master's degree</v>
      </c>
      <c r="H128" s="2" t="str">
        <f>IFERROR(VLOOKUP(B128,ClassificationT!B:L,11,FALSE),"-")</f>
        <v>At Least 3 Years Of Experience Directly Related To The Duties And Responsibilities Specified.</v>
      </c>
      <c r="J128" s="2" t="str">
        <v>Biosafety Specialist</v>
      </c>
      <c r="K128" s="2"/>
      <c r="N128" s="2"/>
    </row>
    <row r="129" spans="1:14" ht="19.5" customHeight="1" x14ac:dyDescent="0.25">
      <c r="A129" s="2" t="s">
        <v>289</v>
      </c>
      <c r="B129" s="1" t="str">
        <f>VLOOKUP(A129,ClassificationT!A:B,2,FALSE)</f>
        <v>Biostatistician,Sr</v>
      </c>
      <c r="C129" s="2" t="str">
        <f>VLOOKUP(A129,ClassificationT!A:D,4,FALSE)</f>
        <v>SE</v>
      </c>
      <c r="D129" s="2" t="str">
        <f>VLOOKUP(A129,ClassificationT!A:C,3,FALSE)</f>
        <v>Grade 16</v>
      </c>
      <c r="E129" s="2">
        <f>VLOOKUP(A129,ClassificationT!A:T,19,FALSE)</f>
        <v>8</v>
      </c>
      <c r="F129" s="2">
        <f>VLOOKUP(A129,ClassificationT!A:T,20,FALSE)</f>
        <v>5</v>
      </c>
      <c r="G129" s="2" t="str">
        <f>IFERROR(VLOOKUP(B129,ClassificationT!B:K,10,FALSE),"-")</f>
        <v>Doctorate's degree</v>
      </c>
      <c r="H129" s="2" t="str">
        <f>IFERROR(VLOOKUP(B129,ClassificationT!B:L,11,FALSE),"-")</f>
        <v>At Least 5 Years Of Experience Directly Related To The Duties And Responsibilities Specified.</v>
      </c>
      <c r="J129" s="2" t="str">
        <v>Biostatistician</v>
      </c>
      <c r="K129" s="2"/>
      <c r="N129" s="2"/>
    </row>
    <row r="130" spans="1:14" ht="19.5" customHeight="1" x14ac:dyDescent="0.25">
      <c r="A130" s="2" t="s">
        <v>1587</v>
      </c>
      <c r="B130" s="1" t="str">
        <f>VLOOKUP(A130,ClassificationT!A:B,2,FALSE)</f>
        <v>Br Facilities Maint Supervisor</v>
      </c>
      <c r="C130" s="2" t="str">
        <f>VLOOKUP(A130,ClassificationT!A:D,4,FALSE)</f>
        <v>SN</v>
      </c>
      <c r="D130" s="2" t="str">
        <f>VLOOKUP(A130,ClassificationT!A:C,3,FALSE)</f>
        <v>Grade 09</v>
      </c>
      <c r="E130" s="2">
        <f>VLOOKUP(A130,ClassificationT!A:T,19,FALSE)</f>
        <v>0</v>
      </c>
      <c r="F130" s="2">
        <f>VLOOKUP(A130,ClassificationT!A:T,20,FALSE)</f>
        <v>3</v>
      </c>
      <c r="G130" s="2" t="str">
        <f>IFERROR(VLOOKUP(B130,ClassificationT!B:K,10,FALSE),"-")</f>
        <v>High school diploma or GED</v>
      </c>
      <c r="H130" s="2" t="str">
        <f>IFERROR(VLOOKUP(B130,ClassificationT!B:L,11,FALSE),"-")</f>
        <v>At Least 3 Years Of Experience Directly Related To The Duties And Responsibilities Specified.
Certification/Licensure
Hvac-Related Journeyman'S License Or Journeyman Electrician'S License 
Or 
New Mexico Cid Low Pressure Boiler License.</v>
      </c>
      <c r="J130" s="2" t="str">
        <v>Biostatistician,Sr</v>
      </c>
      <c r="K130" s="2"/>
      <c r="N130" s="2"/>
    </row>
    <row r="131" spans="1:14" ht="19.5" customHeight="1" x14ac:dyDescent="0.25">
      <c r="A131" s="2" t="s">
        <v>1294</v>
      </c>
      <c r="B131" s="1" t="str">
        <f>VLOOKUP(A131,ClassificationT!A:B,2,FALSE)</f>
        <v>Branch Recruitment Specialist</v>
      </c>
      <c r="C131" s="2" t="str">
        <f>VLOOKUP(A131,ClassificationT!A:D,4,FALSE)</f>
        <v>SE</v>
      </c>
      <c r="D131" s="2" t="str">
        <f>VLOOKUP(A131,ClassificationT!A:C,3,FALSE)</f>
        <v>Grade 11</v>
      </c>
      <c r="E131" s="2">
        <f>VLOOKUP(A131,ClassificationT!A:T,19,FALSE)</f>
        <v>4</v>
      </c>
      <c r="F131" s="2">
        <f>VLOOKUP(A131,ClassificationT!A:T,20,FALSE)</f>
        <v>2</v>
      </c>
      <c r="G131" s="2" t="str">
        <f>IFERROR(VLOOKUP(B131,ClassificationT!B:K,10,FALSE),"-")</f>
        <v>Bachelor's degree</v>
      </c>
      <c r="H131" s="2" t="str">
        <f>IFERROR(VLOOKUP(B131,ClassificationT!B:L,11,FALSE),"-")</f>
        <v>At Least 2 Years Of Experience Directly Related To The Duties And Responsibilities Specified.</v>
      </c>
      <c r="J131" s="2" t="str">
        <v>Br Facilities Maint Supervisor</v>
      </c>
      <c r="K131" s="2"/>
      <c r="N131" s="2"/>
    </row>
    <row r="132" spans="1:14" ht="19.5" customHeight="1" x14ac:dyDescent="0.25">
      <c r="A132" s="2" t="s">
        <v>1033</v>
      </c>
      <c r="B132" s="1" t="str">
        <f>VLOOKUP(A132,ClassificationT!A:B,2,FALSE)</f>
        <v>Branch/Division Registrar</v>
      </c>
      <c r="C132" s="2" t="str">
        <f>VLOOKUP(A132,ClassificationT!A:D,4,FALSE)</f>
        <v>SE</v>
      </c>
      <c r="D132" s="2" t="str">
        <f>VLOOKUP(A132,ClassificationT!A:C,3,FALSE)</f>
        <v>Grade 12</v>
      </c>
      <c r="E132" s="2">
        <f>VLOOKUP(A132,ClassificationT!A:T,19,FALSE)</f>
        <v>4</v>
      </c>
      <c r="F132" s="2">
        <f>VLOOKUP(A132,ClassificationT!A:T,20,FALSE)</f>
        <v>1</v>
      </c>
      <c r="G132" s="2" t="str">
        <f>IFERROR(VLOOKUP(B132,ClassificationT!B:K,10,FALSE),"-")</f>
        <v>Bachelor's degree</v>
      </c>
      <c r="H132" s="2" t="str">
        <f>IFERROR(VLOOKUP(B132,ClassificationT!B:L,11,FALSE),"-")</f>
        <v>At Least 1 Year Of Experience Directly Related To The Duties And Responsibilities Specified.</v>
      </c>
      <c r="J132" s="2" t="str">
        <v>Branch Recruitment Specialist</v>
      </c>
      <c r="K132" s="2"/>
      <c r="N132" s="2"/>
    </row>
    <row r="133" spans="1:14" ht="19.5" customHeight="1" x14ac:dyDescent="0.25">
      <c r="A133" s="2" t="s">
        <v>1629</v>
      </c>
      <c r="B133" s="1" t="str">
        <f>VLOOKUP(A133,ClassificationT!A:B,2,FALSE)</f>
        <v>Broadcast Operator</v>
      </c>
      <c r="C133" s="2" t="str">
        <f>VLOOKUP(A133,ClassificationT!A:D,4,FALSE)</f>
        <v>SN</v>
      </c>
      <c r="D133" s="2" t="str">
        <f>VLOOKUP(A133,ClassificationT!A:C,3,FALSE)</f>
        <v>Grade 09</v>
      </c>
      <c r="E133" s="2">
        <f>VLOOKUP(A133,ClassificationT!A:T,19,FALSE)</f>
        <v>0</v>
      </c>
      <c r="F133" s="2">
        <f>VLOOKUP(A133,ClassificationT!A:T,20,FALSE)</f>
        <v>3</v>
      </c>
      <c r="G133" s="2" t="str">
        <f>IFERROR(VLOOKUP(B133,ClassificationT!B:K,10,FALSE),"-")</f>
        <v>High school diploma or GED</v>
      </c>
      <c r="H133" s="2" t="str">
        <f>IFERROR(VLOOKUP(B133,ClassificationT!B:L,11,FALSE),"-")</f>
        <v>At Least 3 Years Of Experience Directly Related To The Duties And Responsibilities Specified.</v>
      </c>
      <c r="J133" s="2" t="str">
        <v>Branch/Division Registrar</v>
      </c>
      <c r="K133" s="2"/>
      <c r="N133" s="2"/>
    </row>
    <row r="134" spans="1:14" ht="19.5" customHeight="1" x14ac:dyDescent="0.25">
      <c r="A134" s="2" t="s">
        <v>1757</v>
      </c>
      <c r="B134" s="1" t="str">
        <f>VLOOKUP(A134,ClassificationT!A:B,2,FALSE)</f>
        <v>Broadcast Ops Tech</v>
      </c>
      <c r="C134" s="2" t="str">
        <f>VLOOKUP(A134,ClassificationT!A:D,4,FALSE)</f>
        <v>SN</v>
      </c>
      <c r="D134" s="2" t="str">
        <f>VLOOKUP(A134,ClassificationT!A:C,3,FALSE)</f>
        <v>Grade 08</v>
      </c>
      <c r="E134" s="2">
        <f>VLOOKUP(A134,ClassificationT!A:T,19,FALSE)</f>
        <v>0</v>
      </c>
      <c r="F134" s="2">
        <f>VLOOKUP(A134,ClassificationT!A:T,20,FALSE)</f>
        <v>1</v>
      </c>
      <c r="G134" s="2" t="str">
        <f>IFERROR(VLOOKUP(B134,ClassificationT!B:K,10,FALSE),"-")</f>
        <v>High school diploma or GED</v>
      </c>
      <c r="H134" s="2" t="str">
        <f>IFERROR(VLOOKUP(B134,ClassificationT!B:L,11,FALSE),"-")</f>
        <v>At Least 1 Year Of Experience Directly Related To The Duties And Responsibilities Specified.</v>
      </c>
      <c r="J134" s="2" t="str">
        <v>Broadcast Operator</v>
      </c>
      <c r="K134" s="2"/>
      <c r="N134" s="2"/>
    </row>
    <row r="135" spans="1:14" ht="19.5" customHeight="1" x14ac:dyDescent="0.25">
      <c r="A135" s="2" t="s">
        <v>1627</v>
      </c>
      <c r="B135" s="1" t="str">
        <f>VLOOKUP(A135,ClassificationT!A:B,2,FALSE)</f>
        <v>Broadcast Technology Tech</v>
      </c>
      <c r="C135" s="2" t="str">
        <f>VLOOKUP(A135,ClassificationT!A:D,4,FALSE)</f>
        <v>SN</v>
      </c>
      <c r="D135" s="2" t="str">
        <f>VLOOKUP(A135,ClassificationT!A:C,3,FALSE)</f>
        <v>Grade 09</v>
      </c>
      <c r="E135" s="2">
        <f>VLOOKUP(A135,ClassificationT!A:T,19,FALSE)</f>
        <v>0</v>
      </c>
      <c r="F135" s="2">
        <f>VLOOKUP(A135,ClassificationT!A:T,20,FALSE)</f>
        <v>3</v>
      </c>
      <c r="G135" s="2" t="str">
        <f>IFERROR(VLOOKUP(B135,ClassificationT!B:K,10,FALSE),"-")</f>
        <v>High school diploma or GED</v>
      </c>
      <c r="H135" s="2" t="str">
        <f>IFERROR(VLOOKUP(B135,ClassificationT!B:L,11,FALSE),"-")</f>
        <v>At Least 3 Years Of Experience Directly Related To The Duties And Responsibilities Specified.</v>
      </c>
      <c r="J135" s="2" t="str">
        <v>Broadcast Ops Tech</v>
      </c>
      <c r="K135" s="2"/>
      <c r="N135" s="2"/>
    </row>
    <row r="136" spans="1:14" ht="19.5" customHeight="1" x14ac:dyDescent="0.25">
      <c r="A136" s="2" t="s">
        <v>1316</v>
      </c>
      <c r="B136" s="1" t="str">
        <f>VLOOKUP(A136,ClassificationT!A:B,2,FALSE)</f>
        <v>Broadcast Technology Tech,Sr</v>
      </c>
      <c r="C136" s="2" t="str">
        <f>VLOOKUP(A136,ClassificationT!A:D,4,FALSE)</f>
        <v>SN</v>
      </c>
      <c r="D136" s="2" t="str">
        <f>VLOOKUP(A136,ClassificationT!A:C,3,FALSE)</f>
        <v>Grade 11</v>
      </c>
      <c r="E136" s="2">
        <f>VLOOKUP(A136,ClassificationT!A:T,19,FALSE)</f>
        <v>0</v>
      </c>
      <c r="F136" s="2">
        <f>VLOOKUP(A136,ClassificationT!A:T,20,FALSE)</f>
        <v>5</v>
      </c>
      <c r="G136" s="2" t="str">
        <f>IFERROR(VLOOKUP(B136,ClassificationT!B:K,10,FALSE),"-")</f>
        <v>High school diploma or GED</v>
      </c>
      <c r="H136" s="2" t="str">
        <f>IFERROR(VLOOKUP(B136,ClassificationT!B:L,11,FALSE),"-")</f>
        <v>At Least 5 Years Of Experience Directly Related To The Duties And Responsibilities Specified. Certification/Licensure: Society Of Broadcast Engineers (Sbe) Certification Obtained Within 12 Months Of Hire Date.</v>
      </c>
      <c r="J136" s="2" t="str">
        <v>Broadcast Technology Tech</v>
      </c>
      <c r="K136" s="2"/>
      <c r="N136" s="2"/>
    </row>
    <row r="137" spans="1:14" ht="19.5" customHeight="1" x14ac:dyDescent="0.25">
      <c r="A137" s="2" t="s">
        <v>392</v>
      </c>
      <c r="B137" s="1" t="str">
        <f>VLOOKUP(A137,ClassificationT!A:B,2,FALSE)</f>
        <v>Budget Officer</v>
      </c>
      <c r="C137" s="2" t="str">
        <f>VLOOKUP(A137,ClassificationT!A:D,4,FALSE)</f>
        <v>SE</v>
      </c>
      <c r="D137" s="2" t="str">
        <f>VLOOKUP(A137,ClassificationT!A:C,3,FALSE)</f>
        <v>Grade 15</v>
      </c>
      <c r="E137" s="2">
        <f>VLOOKUP(A137,ClassificationT!A:T,19,FALSE)</f>
        <v>4</v>
      </c>
      <c r="F137" s="2">
        <f>VLOOKUP(A137,ClassificationT!A:T,20,FALSE)</f>
        <v>5</v>
      </c>
      <c r="G137" s="2" t="str">
        <f>IFERROR(VLOOKUP(B137,ClassificationT!B:K,10,FALSE),"-")</f>
        <v>Bachelor's degree</v>
      </c>
      <c r="H137" s="2" t="str">
        <f>IFERROR(VLOOKUP(B137,ClassificationT!B:L,11,FALSE),"-")</f>
        <v>At Least 5 Years Of Experience Directly Related To The Duties And Responsibilities Specified.</v>
      </c>
      <c r="J137" s="2" t="str">
        <v>Broadcast Technology Tech,Sr</v>
      </c>
      <c r="K137" s="2"/>
      <c r="N137" s="2"/>
    </row>
    <row r="138" spans="1:14" ht="19.5" customHeight="1" x14ac:dyDescent="0.25">
      <c r="A138" s="2" t="s">
        <v>227</v>
      </c>
      <c r="B138" s="1" t="str">
        <f>VLOOKUP(A138,ClassificationT!A:B,2,FALSE)</f>
        <v>Bursar</v>
      </c>
      <c r="C138" s="2" t="str">
        <f>VLOOKUP(A138,ClassificationT!A:D,4,FALSE)</f>
        <v>SE</v>
      </c>
      <c r="D138" s="2" t="str">
        <f>VLOOKUP(A138,ClassificationT!A:C,3,FALSE)</f>
        <v>Grade 16</v>
      </c>
      <c r="E138" s="2">
        <f>VLOOKUP(A138,ClassificationT!A:T,19,FALSE)</f>
        <v>4</v>
      </c>
      <c r="F138" s="2">
        <f>VLOOKUP(A138,ClassificationT!A:T,20,FALSE)</f>
        <v>5</v>
      </c>
      <c r="G138" s="2" t="str">
        <f>IFERROR(VLOOKUP(B138,ClassificationT!B:K,10,FALSE),"-")</f>
        <v>Bachelor's degree</v>
      </c>
      <c r="H138" s="2" t="str">
        <f>IFERROR(VLOOKUP(B138,ClassificationT!B:L,11,FALSE),"-")</f>
        <v>At Least 5 Years Of Experience Directly Related To The Duties And Responsibilities Specified.</v>
      </c>
      <c r="J138" s="2" t="str">
        <v>Budget Officer</v>
      </c>
      <c r="K138" s="2"/>
      <c r="N138" s="2"/>
    </row>
    <row r="139" spans="1:14" ht="19.5" customHeight="1" x14ac:dyDescent="0.25">
      <c r="A139" s="2" t="s">
        <v>1857</v>
      </c>
      <c r="B139" s="1" t="str">
        <f>VLOOKUP(A139,ClassificationT!A:B,2,FALSE)</f>
        <v>Bus Driver</v>
      </c>
      <c r="C139" s="2" t="str">
        <f>VLOOKUP(A139,ClassificationT!A:D,4,FALSE)</f>
        <v>SW</v>
      </c>
      <c r="D139" s="2" t="str">
        <f>VLOOKUP(A139,ClassificationT!A:C,3,FALSE)</f>
        <v>Grade 09</v>
      </c>
      <c r="E139" s="2">
        <f>VLOOKUP(A139,ClassificationT!A:T,19,FALSE)</f>
        <v>0</v>
      </c>
      <c r="F139" s="2">
        <f>VLOOKUP(A139,ClassificationT!A:T,20,FALSE)</f>
        <v>0.5</v>
      </c>
      <c r="G139" s="2" t="str">
        <f>IFERROR(VLOOKUP(B139,ClassificationT!B:K,10,FALSE),"-")</f>
        <v>High school diploma or GED</v>
      </c>
      <c r="H139" s="2" t="str">
        <f>IFERROR(VLOOKUP(B139,ClassificationT!B:L,11,FALSE),"-")</f>
        <v>At Least 6 Months Of Experience Directly Related To The Duties And Responsibilities Specified.</v>
      </c>
      <c r="J139" s="2" t="str">
        <v>Bursar</v>
      </c>
      <c r="K139" s="2"/>
      <c r="N139" s="2"/>
    </row>
    <row r="140" spans="1:14" ht="19.5" customHeight="1" x14ac:dyDescent="0.25">
      <c r="A140" s="2" t="s">
        <v>1969</v>
      </c>
      <c r="B140" s="1" t="str">
        <f>VLOOKUP(A140,ClassificationT!A:B,2,FALSE)</f>
        <v>Bus Driver Trainee</v>
      </c>
      <c r="C140" s="2" t="str">
        <f>VLOOKUP(A140,ClassificationT!A:D,4,FALSE)</f>
        <v>SN</v>
      </c>
      <c r="D140" s="2" t="str">
        <f>VLOOKUP(A140,ClassificationT!A:C,3,FALSE)</f>
        <v>Grade 07</v>
      </c>
      <c r="E140" s="2">
        <f>VLOOKUP(A140,ClassificationT!A:T,19,FALSE)</f>
        <v>0</v>
      </c>
      <c r="F140" s="2">
        <f>VLOOKUP(A140,ClassificationT!A:T,20,FALSE)</f>
        <v>0</v>
      </c>
      <c r="G140" s="2" t="str">
        <f>IFERROR(VLOOKUP(B140,ClassificationT!B:K,10,FALSE),"-")</f>
        <v>High school diploma or GED</v>
      </c>
      <c r="H140" s="2" t="str">
        <f>IFERROR(VLOOKUP(B140,ClassificationT!B:L,11,FALSE),"-")</f>
        <v>No Previous Experience Required. Certification/Licensure: New Mexico Commercial Driver'S License (Cdl) Learner'S Permit For Class B With Passenger Endorsement.</v>
      </c>
      <c r="J140" s="2" t="str">
        <v>Bus Driver</v>
      </c>
      <c r="K140" s="2"/>
      <c r="N140" s="2"/>
    </row>
    <row r="141" spans="1:14" ht="19.5" customHeight="1" x14ac:dyDescent="0.25">
      <c r="A141" s="2" t="s">
        <v>750</v>
      </c>
      <c r="B141" s="1" t="str">
        <f>VLOOKUP(A141,ClassificationT!A:B,2,FALSE)</f>
        <v>Business Analyst</v>
      </c>
      <c r="C141" s="2" t="str">
        <f>VLOOKUP(A141,ClassificationT!A:D,4,FALSE)</f>
        <v>SE</v>
      </c>
      <c r="D141" s="2" t="str">
        <f>VLOOKUP(A141,ClassificationT!A:C,3,FALSE)</f>
        <v>Grade 13</v>
      </c>
      <c r="E141" s="2">
        <f>VLOOKUP(A141,ClassificationT!A:T,19,FALSE)</f>
        <v>2</v>
      </c>
      <c r="F141" s="2">
        <f>VLOOKUP(A141,ClassificationT!A:T,20,FALSE)</f>
        <v>5</v>
      </c>
      <c r="G141" s="2" t="str">
        <f>IFERROR(VLOOKUP(B141,ClassificationT!B:K,10,FALSE),"-")</f>
        <v>Successful completion of at least 60 college-level credit hours</v>
      </c>
      <c r="H141" s="2" t="str">
        <f>IFERROR(VLOOKUP(B141,ClassificationT!B:L,11,FALSE),"-")</f>
        <v>At Least 5 Years Of Experience Directly Related To The Duties And Responsibilities Specified.</v>
      </c>
      <c r="J141" s="2" t="str">
        <v>Bus Driver Trainee</v>
      </c>
      <c r="K141" s="2"/>
      <c r="N141" s="2"/>
    </row>
    <row r="142" spans="1:14" ht="19.5" customHeight="1" x14ac:dyDescent="0.25">
      <c r="A142" s="2" t="s">
        <v>557</v>
      </c>
      <c r="B142" s="1" t="str">
        <f>VLOOKUP(A142,ClassificationT!A:B,2,FALSE)</f>
        <v>Business Analyst,Sr</v>
      </c>
      <c r="C142" s="2" t="str">
        <f>VLOOKUP(A142,ClassificationT!A:D,4,FALSE)</f>
        <v>SE</v>
      </c>
      <c r="D142" s="2" t="str">
        <f>VLOOKUP(A142,ClassificationT!A:C,3,FALSE)</f>
        <v>Grade 14</v>
      </c>
      <c r="E142" s="2">
        <f>VLOOKUP(A142,ClassificationT!A:T,19,FALSE)</f>
        <v>2</v>
      </c>
      <c r="F142" s="2">
        <f>VLOOKUP(A142,ClassificationT!A:T,20,FALSE)</f>
        <v>7</v>
      </c>
      <c r="G142" s="2" t="str">
        <f>IFERROR(VLOOKUP(B142,ClassificationT!B:K,10,FALSE),"-")</f>
        <v>Successful completion of at least 60 college-level credit hours</v>
      </c>
      <c r="H142" s="2" t="str">
        <f>IFERROR(VLOOKUP(B142,ClassificationT!B:L,11,FALSE),"-")</f>
        <v>At Least 7 Years Of Experience Directly Related To The Duties And Responsibilities Specified.</v>
      </c>
      <c r="J142" s="2" t="str">
        <v>Business Analyst</v>
      </c>
      <c r="K142" s="2"/>
      <c r="N142" s="2"/>
    </row>
    <row r="143" spans="1:14" ht="19.5" customHeight="1" x14ac:dyDescent="0.25">
      <c r="A143" s="2" t="s">
        <v>1347</v>
      </c>
      <c r="B143" s="1" t="str">
        <f>VLOOKUP(A143,ClassificationT!A:B,2,FALSE)</f>
        <v>Business Development Splst</v>
      </c>
      <c r="C143" s="2" t="str">
        <f>VLOOKUP(A143,ClassificationT!A:D,4,FALSE)</f>
        <v>SE</v>
      </c>
      <c r="D143" s="2" t="str">
        <f>VLOOKUP(A143,ClassificationT!A:C,3,FALSE)</f>
        <v>Grade 11</v>
      </c>
      <c r="E143" s="2">
        <f>VLOOKUP(A143,ClassificationT!A:T,19,FALSE)</f>
        <v>4</v>
      </c>
      <c r="F143" s="2">
        <f>VLOOKUP(A143,ClassificationT!A:T,20,FALSE)</f>
        <v>2</v>
      </c>
      <c r="G143" s="2" t="str">
        <f>IFERROR(VLOOKUP(B143,ClassificationT!B:K,10,FALSE),"-")</f>
        <v>Bachelor's degree</v>
      </c>
      <c r="H143" s="2" t="str">
        <f>IFERROR(VLOOKUP(B143,ClassificationT!B:L,11,FALSE),"-")</f>
        <v>At Least 2 Years Of Experience Directly Related To The Duties And Responsibilities Specified.</v>
      </c>
      <c r="J143" s="2" t="str">
        <v>Business Analyst,Sr</v>
      </c>
      <c r="K143" s="2"/>
      <c r="N143" s="2"/>
    </row>
    <row r="144" spans="1:14" ht="19.5" customHeight="1" x14ac:dyDescent="0.25">
      <c r="A144" s="2" t="s">
        <v>782</v>
      </c>
      <c r="B144" s="1" t="str">
        <f>VLOOKUP(A144,ClassificationT!A:B,2,FALSE)</f>
        <v>Business Manager</v>
      </c>
      <c r="C144" s="2" t="str">
        <f>VLOOKUP(A144,ClassificationT!A:D,4,FALSE)</f>
        <v>SE</v>
      </c>
      <c r="D144" s="2" t="str">
        <f>VLOOKUP(A144,ClassificationT!A:C,3,FALSE)</f>
        <v>Grade 13</v>
      </c>
      <c r="E144" s="2">
        <f>VLOOKUP(A144,ClassificationT!A:T,19,FALSE)</f>
        <v>4</v>
      </c>
      <c r="F144" s="2">
        <f>VLOOKUP(A144,ClassificationT!A:T,20,FALSE)</f>
        <v>3</v>
      </c>
      <c r="G144" s="2" t="str">
        <f>IFERROR(VLOOKUP(B144,ClassificationT!B:K,10,FALSE),"-")</f>
        <v>Bachelor's degree</v>
      </c>
      <c r="H144" s="2" t="str">
        <f>IFERROR(VLOOKUP(B144,ClassificationT!B:L,11,FALSE),"-")</f>
        <v>At Least 3 Years Of Experience Directly Related To The Duties And Responsibilities Specified.</v>
      </c>
      <c r="J144" s="2" t="str">
        <v>Business Development Splst</v>
      </c>
      <c r="K144" s="2"/>
      <c r="N144" s="2"/>
    </row>
    <row r="145" spans="1:14" ht="19.5" customHeight="1" x14ac:dyDescent="0.25">
      <c r="A145" s="2" t="s">
        <v>1458</v>
      </c>
      <c r="B145" s="1" t="str">
        <f>VLOOKUP(A145,ClassificationT!A:B,2,FALSE)</f>
        <v>Buyer</v>
      </c>
      <c r="C145" s="2" t="str">
        <f>VLOOKUP(A145,ClassificationT!A:D,4,FALSE)</f>
        <v>SU</v>
      </c>
      <c r="D145" s="2" t="str">
        <f>VLOOKUP(A145,ClassificationT!A:C,3,FALSE)</f>
        <v>Grade 10</v>
      </c>
      <c r="E145" s="2">
        <f>VLOOKUP(A145,ClassificationT!A:T,19,FALSE)</f>
        <v>0</v>
      </c>
      <c r="F145" s="2">
        <f>VLOOKUP(A145,ClassificationT!A:T,20,FALSE)</f>
        <v>5</v>
      </c>
      <c r="G145" s="2" t="str">
        <f>IFERROR(VLOOKUP(B145,ClassificationT!B:K,10,FALSE),"-")</f>
        <v>High school diploma or GED</v>
      </c>
      <c r="H145" s="2" t="str">
        <f>IFERROR(VLOOKUP(B145,ClassificationT!B:L,11,FALSE),"-")</f>
        <v>At Least 5 Years Of Experience Directly Related To The Duties And Responsibilities Specified.</v>
      </c>
      <c r="J145" s="2" t="str">
        <v>Business Manager</v>
      </c>
      <c r="K145" s="2"/>
      <c r="N145" s="2"/>
    </row>
    <row r="146" spans="1:14" ht="19.5" customHeight="1" x14ac:dyDescent="0.25">
      <c r="A146" s="2" t="s">
        <v>1122</v>
      </c>
      <c r="B146" s="1" t="str">
        <f>VLOOKUP(A146,ClassificationT!A:B,2,FALSE)</f>
        <v>Campus Advocate</v>
      </c>
      <c r="C146" s="2" t="str">
        <f>VLOOKUP(A146,ClassificationT!A:D,4,FALSE)</f>
        <v>SE</v>
      </c>
      <c r="D146" s="2" t="str">
        <f>VLOOKUP(A146,ClassificationT!A:C,3,FALSE)</f>
        <v>Grade 12</v>
      </c>
      <c r="E146" s="2">
        <f>VLOOKUP(A146,ClassificationT!A:T,19,FALSE)</f>
        <v>4</v>
      </c>
      <c r="F146" s="2">
        <f>VLOOKUP(A146,ClassificationT!A:T,20,FALSE)</f>
        <v>3</v>
      </c>
      <c r="G146" s="2" t="str">
        <f>IFERROR(VLOOKUP(B146,ClassificationT!B:K,10,FALSE),"-")</f>
        <v>Bachelor's degree in a directly related field</v>
      </c>
      <c r="H146" s="2" t="str">
        <f>IFERROR(VLOOKUP(B146,ClassificationT!B:L,11,FALSE),"-")</f>
        <v>At Least 3 Years Of Experience Directly Related To The Duties And Responsibilities Specified.</v>
      </c>
      <c r="J146" s="2" t="str">
        <v>Buyer</v>
      </c>
      <c r="K146" s="2"/>
      <c r="N146" s="2"/>
    </row>
    <row r="147" spans="1:14" ht="19.5" customHeight="1" x14ac:dyDescent="0.25">
      <c r="A147" s="2" t="s">
        <v>1887</v>
      </c>
      <c r="B147" s="1" t="str">
        <f>VLOOKUP(A147,ClassificationT!A:B,2,FALSE)</f>
        <v>Campus Security Officer</v>
      </c>
      <c r="C147" s="2" t="str">
        <f>VLOOKUP(A147,ClassificationT!A:D,4,FALSE)</f>
        <v>SW</v>
      </c>
      <c r="D147" s="2" t="str">
        <f>VLOOKUP(A147,ClassificationT!A:C,3,FALSE)</f>
        <v>Grade 06</v>
      </c>
      <c r="E147" s="2">
        <f>VLOOKUP(A147,ClassificationT!A:T,19,FALSE)</f>
        <v>0</v>
      </c>
      <c r="F147" s="2">
        <f>VLOOKUP(A147,ClassificationT!A:T,20,FALSE)</f>
        <v>0</v>
      </c>
      <c r="G147" s="2" t="str">
        <f>IFERROR(VLOOKUP(B147,ClassificationT!B:K,10,FALSE),"-")</f>
        <v>High school diploma or GED</v>
      </c>
      <c r="H147" s="2" t="str">
        <f>IFERROR(VLOOKUP(B147,ClassificationT!B:L,11,FALSE),"-")</f>
        <v xml:space="preserve"> No Previous Experience Required.</v>
      </c>
      <c r="J147" s="2" t="str">
        <v>Campus Advocate</v>
      </c>
      <c r="K147" s="2"/>
      <c r="N147" s="2"/>
    </row>
    <row r="148" spans="1:14" ht="19.5" customHeight="1" x14ac:dyDescent="0.25">
      <c r="A148" s="2" t="s">
        <v>1661</v>
      </c>
      <c r="B148" s="1" t="str">
        <f>VLOOKUP(A148,ClassificationT!A:B,2,FALSE)</f>
        <v>Campus Svcs Assoc,Sr/Branch</v>
      </c>
      <c r="C148" s="2" t="str">
        <f>VLOOKUP(A148,ClassificationT!A:D,4,FALSE)</f>
        <v>SW</v>
      </c>
      <c r="D148" s="2" t="str">
        <f>VLOOKUP(A148,ClassificationT!A:C,3,FALSE)</f>
        <v>Grade 09</v>
      </c>
      <c r="E148" s="2">
        <f>VLOOKUP(A148,ClassificationT!A:T,19,FALSE)</f>
        <v>0</v>
      </c>
      <c r="F148" s="2">
        <f>VLOOKUP(A148,ClassificationT!A:T,20,FALSE)</f>
        <v>3</v>
      </c>
      <c r="G148" s="2" t="str">
        <f>IFERROR(VLOOKUP(B148,ClassificationT!B:K,10,FALSE),"-")</f>
        <v>High school diploma or GED</v>
      </c>
      <c r="H148" s="2" t="str">
        <f>IFERROR(VLOOKUP(B148,ClassificationT!B:L,11,FALSE),"-")</f>
        <v>At Least 3 Years Of Experience Directly Related To The Duties And Responsibilities Specified.</v>
      </c>
      <c r="J148" s="2" t="str">
        <v>Campus Security Officer</v>
      </c>
      <c r="K148" s="2"/>
      <c r="N148" s="2"/>
    </row>
    <row r="149" spans="1:14" ht="19.5" customHeight="1" x14ac:dyDescent="0.25">
      <c r="A149" s="2" t="s">
        <v>1853</v>
      </c>
      <c r="B149" s="1" t="str">
        <f>VLOOKUP(A149,ClassificationT!A:B,2,FALSE)</f>
        <v>Campus Svcs Assoc/Branch</v>
      </c>
      <c r="C149" s="2" t="str">
        <f>VLOOKUP(A149,ClassificationT!A:D,4,FALSE)</f>
        <v>SW</v>
      </c>
      <c r="D149" s="2" t="str">
        <f>VLOOKUP(A149,ClassificationT!A:C,3,FALSE)</f>
        <v>Grade 07</v>
      </c>
      <c r="E149" s="2">
        <f>VLOOKUP(A149,ClassificationT!A:T,19,FALSE)</f>
        <v>0</v>
      </c>
      <c r="F149" s="2">
        <f>VLOOKUP(A149,ClassificationT!A:T,20,FALSE)</f>
        <v>2</v>
      </c>
      <c r="G149" s="2" t="str">
        <f>IFERROR(VLOOKUP(B149,ClassificationT!B:K,10,FALSE),"-")</f>
        <v>High school diploma or GED</v>
      </c>
      <c r="H149" s="2" t="str">
        <f>IFERROR(VLOOKUP(B149,ClassificationT!B:L,11,FALSE),"-")</f>
        <v>At Least 2 Years Of Experience Directly Related To The Duties And Responsibilities Specified.</v>
      </c>
      <c r="J149" s="2" t="str">
        <v>Campus Svcs Assoc,Sr/Branch</v>
      </c>
      <c r="K149" s="2"/>
      <c r="N149" s="2"/>
    </row>
    <row r="150" spans="1:14" ht="19.5" customHeight="1" x14ac:dyDescent="0.25">
      <c r="A150" s="2" t="s">
        <v>1961</v>
      </c>
      <c r="B150" s="1" t="str">
        <f>VLOOKUP(A150,ClassificationT!A:B,2,FALSE)</f>
        <v>Campus Svcs Asst/Branch</v>
      </c>
      <c r="C150" s="2" t="str">
        <f>VLOOKUP(A150,ClassificationT!A:D,4,FALSE)</f>
        <v>SW</v>
      </c>
      <c r="D150" s="2" t="str">
        <f>VLOOKUP(A150,ClassificationT!A:C,3,FALSE)</f>
        <v>Grade 05</v>
      </c>
      <c r="E150" s="2">
        <f>VLOOKUP(A150,ClassificationT!A:T,19,FALSE)</f>
        <v>0</v>
      </c>
      <c r="F150" s="2">
        <f>VLOOKUP(A150,ClassificationT!A:T,20,FALSE)</f>
        <v>0</v>
      </c>
      <c r="G150" s="2" t="str">
        <f>IFERROR(VLOOKUP(B150,ClassificationT!B:K,10,FALSE),"-")</f>
        <v>High School Diploma or GED</v>
      </c>
      <c r="H150" s="2" t="str">
        <f>IFERROR(VLOOKUP(B150,ClassificationT!B:L,11,FALSE),"-")</f>
        <v>No Previous Experience Required.</v>
      </c>
      <c r="J150" s="2" t="str">
        <v>Campus Svcs Assoc/Branch</v>
      </c>
      <c r="K150" s="2"/>
      <c r="N150" s="2"/>
    </row>
    <row r="151" spans="1:14" ht="19.5" customHeight="1" x14ac:dyDescent="0.25">
      <c r="A151" s="2" t="s">
        <v>1331</v>
      </c>
      <c r="B151" s="1" t="str">
        <f>VLOOKUP(A151,ClassificationT!A:B,2,FALSE)</f>
        <v>Career Dev Facilitator</v>
      </c>
      <c r="C151" s="2" t="str">
        <f>VLOOKUP(A151,ClassificationT!A:D,4,FALSE)</f>
        <v>SE</v>
      </c>
      <c r="D151" s="2" t="str">
        <f>VLOOKUP(A151,ClassificationT!A:C,3,FALSE)</f>
        <v>Grade 11</v>
      </c>
      <c r="E151" s="2">
        <f>VLOOKUP(A151,ClassificationT!A:T,19,FALSE)</f>
        <v>4</v>
      </c>
      <c r="F151" s="2">
        <f>VLOOKUP(A151,ClassificationT!A:T,20,FALSE)</f>
        <v>1</v>
      </c>
      <c r="G151" s="2" t="str">
        <f>IFERROR(VLOOKUP(B151,ClassificationT!B:K,10,FALSE),"-")</f>
        <v>Bachelor's degree</v>
      </c>
      <c r="H151" s="2" t="str">
        <f>IFERROR(VLOOKUP(B151,ClassificationT!B:L,11,FALSE),"-")</f>
        <v>At Least 1 Year Of Experience Directly Related To The Duties And Responsibilities Specified.</v>
      </c>
      <c r="J151" s="2" t="str">
        <v>Campus Svcs Asst/Branch</v>
      </c>
      <c r="K151" s="2"/>
      <c r="N151" s="2"/>
    </row>
    <row r="152" spans="1:14" ht="19.5" customHeight="1" x14ac:dyDescent="0.25">
      <c r="A152" s="2" t="s">
        <v>1135</v>
      </c>
      <c r="B152" s="1" t="str">
        <f>VLOOKUP(A152,ClassificationT!A:B,2,FALSE)</f>
        <v>Career Dev Facilitator,Sr</v>
      </c>
      <c r="C152" s="2" t="str">
        <f>VLOOKUP(A152,ClassificationT!A:D,4,FALSE)</f>
        <v>SE</v>
      </c>
      <c r="D152" s="2" t="str">
        <f>VLOOKUP(A152,ClassificationT!A:C,3,FALSE)</f>
        <v>Grade 12</v>
      </c>
      <c r="E152" s="2">
        <f>VLOOKUP(A152,ClassificationT!A:T,19,FALSE)</f>
        <v>6</v>
      </c>
      <c r="F152" s="2">
        <f>VLOOKUP(A152,ClassificationT!A:T,20,FALSE)</f>
        <v>1</v>
      </c>
      <c r="G152" s="2" t="str">
        <f>IFERROR(VLOOKUP(B152,ClassificationT!B:K,10,FALSE),"-")</f>
        <v>Master's degree</v>
      </c>
      <c r="H152" s="2" t="str">
        <f>IFERROR(VLOOKUP(B152,ClassificationT!B:L,11,FALSE),"-")</f>
        <v>At Least 1 Year Of Experience Directly Related To The Duties And Responsibilities Specified. Certification/Licensure: State Of New Mexico Licensed Mental Health Counselor (Lmhc) Or Higher.</v>
      </c>
      <c r="J152" s="2" t="str">
        <v>Career Dev Facilitator</v>
      </c>
      <c r="K152" s="2"/>
      <c r="N152" s="2"/>
    </row>
    <row r="153" spans="1:14" ht="19.5" customHeight="1" x14ac:dyDescent="0.25">
      <c r="A153" s="2" t="s">
        <v>1039</v>
      </c>
      <c r="B153" s="1" t="str">
        <f>VLOOKUP(A153,ClassificationT!A:B,2,FALSE)</f>
        <v>Career Services Mgr/Br/Div</v>
      </c>
      <c r="C153" s="2" t="str">
        <f>VLOOKUP(A153,ClassificationT!A:D,4,FALSE)</f>
        <v>SE</v>
      </c>
      <c r="D153" s="2" t="str">
        <f>VLOOKUP(A153,ClassificationT!A:C,3,FALSE)</f>
        <v>Grade 12</v>
      </c>
      <c r="E153" s="2">
        <f>VLOOKUP(A153,ClassificationT!A:T,19,FALSE)</f>
        <v>4</v>
      </c>
      <c r="F153" s="2">
        <f>VLOOKUP(A153,ClassificationT!A:T,20,FALSE)</f>
        <v>3</v>
      </c>
      <c r="G153" s="2" t="str">
        <f>IFERROR(VLOOKUP(B153,ClassificationT!B:K,10,FALSE),"-")</f>
        <v>Bachelor's degree</v>
      </c>
      <c r="H153" s="2" t="str">
        <f>IFERROR(VLOOKUP(B153,ClassificationT!B:L,11,FALSE),"-")</f>
        <v>At Least 3 Years Of Experience Directly Related To The Duties And Responsibilities Specified.</v>
      </c>
      <c r="J153" s="2" t="str">
        <v>Career Dev Facilitator,Sr</v>
      </c>
      <c r="K153" s="2"/>
      <c r="N153" s="2"/>
    </row>
    <row r="154" spans="1:14" ht="19.5" customHeight="1" x14ac:dyDescent="0.25">
      <c r="A154" s="2" t="s">
        <v>1442</v>
      </c>
      <c r="B154" s="1" t="str">
        <f>VLOOKUP(A154,ClassificationT!A:B,2,FALSE)</f>
        <v>Cartographer</v>
      </c>
      <c r="C154" s="2" t="str">
        <f>VLOOKUP(A154,ClassificationT!A:D,4,FALSE)</f>
        <v>SN</v>
      </c>
      <c r="D154" s="2" t="str">
        <f>VLOOKUP(A154,ClassificationT!A:C,3,FALSE)</f>
        <v>Grade 10</v>
      </c>
      <c r="E154" s="2">
        <f>VLOOKUP(A154,ClassificationT!A:T,19,FALSE)</f>
        <v>0</v>
      </c>
      <c r="F154" s="2">
        <f>VLOOKUP(A154,ClassificationT!A:T,20,FALSE)</f>
        <v>3</v>
      </c>
      <c r="G154" s="2" t="str">
        <f>IFERROR(VLOOKUP(B154,ClassificationT!B:K,10,FALSE),"-")</f>
        <v>High school diploma or GED</v>
      </c>
      <c r="H154" s="2" t="str">
        <f>IFERROR(VLOOKUP(B154,ClassificationT!B:L,11,FALSE),"-")</f>
        <v>At Least 3 Years Of Experience Directly Related To The Duties And Responsibilities Specified.</v>
      </c>
      <c r="J154" s="2" t="str">
        <v>Career Services Mgr/Br/Div</v>
      </c>
      <c r="K154" s="2"/>
      <c r="N154" s="2"/>
    </row>
    <row r="155" spans="1:14" ht="19.5" customHeight="1" x14ac:dyDescent="0.25">
      <c r="A155" s="2" t="s">
        <v>1435</v>
      </c>
      <c r="B155" s="1" t="str">
        <f>VLOOKUP(A155,ClassificationT!A:B,2,FALSE)</f>
        <v>Case Manager</v>
      </c>
      <c r="C155" s="2" t="str">
        <f>VLOOKUP(A155,ClassificationT!A:D,4,FALSE)</f>
        <v>SN</v>
      </c>
      <c r="D155" s="2" t="str">
        <f>VLOOKUP(A155,ClassificationT!A:C,3,FALSE)</f>
        <v>Grade 10</v>
      </c>
      <c r="E155" s="2">
        <f>VLOOKUP(A155,ClassificationT!A:T,19,FALSE)</f>
        <v>4</v>
      </c>
      <c r="F155" s="2">
        <f>VLOOKUP(A155,ClassificationT!A:T,20,FALSE)</f>
        <v>1</v>
      </c>
      <c r="G155" s="2" t="str">
        <f>IFERROR(VLOOKUP(B155,ClassificationT!B:K,10,FALSE),"-")</f>
        <v>Bachelor's degree</v>
      </c>
      <c r="H155" s="2" t="str">
        <f>IFERROR(VLOOKUP(B155,ClassificationT!B:L,11,FALSE),"-")</f>
        <v>At Least 1 Year Of Experience Directly Related To The Duties And Responsibilities Specified.</v>
      </c>
      <c r="J155" s="2" t="str">
        <v>Cartographer</v>
      </c>
      <c r="K155" s="2"/>
      <c r="N155" s="2"/>
    </row>
    <row r="156" spans="1:14" ht="19.5" customHeight="1" x14ac:dyDescent="0.25">
      <c r="A156" s="2" t="s">
        <v>1921</v>
      </c>
      <c r="B156" s="1" t="str">
        <f>VLOOKUP(A156,ClassificationT!A:B,2,FALSE)</f>
        <v>Caseworker</v>
      </c>
      <c r="C156" s="2" t="str">
        <f>VLOOKUP(A156,ClassificationT!A:D,4,FALSE)</f>
        <v>SN</v>
      </c>
      <c r="D156" s="2" t="str">
        <f>VLOOKUP(A156,ClassificationT!A:C,3,FALSE)</f>
        <v>Grade 06</v>
      </c>
      <c r="E156" s="2">
        <f>VLOOKUP(A156,ClassificationT!A:T,19,FALSE)</f>
        <v>0</v>
      </c>
      <c r="F156" s="2">
        <f>VLOOKUP(A156,ClassificationT!A:T,20,FALSE)</f>
        <v>3</v>
      </c>
      <c r="G156" s="2" t="str">
        <f>IFERROR(VLOOKUP(B156,ClassificationT!B:K,10,FALSE),"-")</f>
        <v>High school diploma or GED</v>
      </c>
      <c r="H156" s="2" t="str">
        <f>IFERROR(VLOOKUP(B156,ClassificationT!B:L,11,FALSE),"-")</f>
        <v>At Least 3 Years Of Experience Directly Related To The Duties And Responsibilities Specified.</v>
      </c>
      <c r="J156" s="2" t="str">
        <v>Case Manager</v>
      </c>
      <c r="K156" s="2"/>
      <c r="N156" s="2"/>
    </row>
    <row r="157" spans="1:14" ht="19.5" customHeight="1" x14ac:dyDescent="0.25">
      <c r="A157" s="2" t="s">
        <v>1481</v>
      </c>
      <c r="B157" s="1" t="str">
        <f>VLOOKUP(A157,ClassificationT!A:B,2,FALSE)</f>
        <v>Central Registry Med Abstr</v>
      </c>
      <c r="C157" s="2" t="str">
        <f>VLOOKUP(A157,ClassificationT!A:D,4,FALSE)</f>
        <v>SW</v>
      </c>
      <c r="D157" s="2" t="str">
        <f>VLOOKUP(A157,ClassificationT!A:C,3,FALSE)</f>
        <v>Grade 10</v>
      </c>
      <c r="E157" s="2">
        <f>VLOOKUP(A157,ClassificationT!A:T,19,FALSE)</f>
        <v>0</v>
      </c>
      <c r="F157" s="2">
        <f>VLOOKUP(A157,ClassificationT!A:T,20,FALSE)</f>
        <v>2</v>
      </c>
      <c r="G157" s="2" t="str">
        <f>IFERROR(VLOOKUP(B157,ClassificationT!B:K,10,FALSE),"-")</f>
        <v>High school diploma or GED</v>
      </c>
      <c r="H157" s="2" t="str">
        <f>IFERROR(VLOOKUP(B157,ClassificationT!B:L,11,FALSE),"-")</f>
        <v>At Least 2 Years Of Experience Directly Related To The Duties And Responsibilities Specified.</v>
      </c>
      <c r="J157" s="2" t="str">
        <v>Caseworker</v>
      </c>
      <c r="K157" s="2"/>
      <c r="N157" s="2"/>
    </row>
    <row r="158" spans="1:14" ht="19.5" customHeight="1" x14ac:dyDescent="0.25">
      <c r="A158" s="2" t="s">
        <v>1171</v>
      </c>
      <c r="B158" s="1" t="str">
        <f>VLOOKUP(A158,ClassificationT!A:B,2,FALSE)</f>
        <v>Central Registry Tumor Rgstr</v>
      </c>
      <c r="C158" s="2" t="str">
        <f>VLOOKUP(A158,ClassificationT!A:D,4,FALSE)</f>
        <v>SN</v>
      </c>
      <c r="D158" s="2" t="str">
        <f>VLOOKUP(A158,ClassificationT!A:C,3,FALSE)</f>
        <v>Grade 12</v>
      </c>
      <c r="E158" s="2">
        <f>VLOOKUP(A158,ClassificationT!A:T,19,FALSE)</f>
        <v>2</v>
      </c>
      <c r="F158" s="2">
        <f>VLOOKUP(A158,ClassificationT!A:T,20,FALSE)</f>
        <v>0</v>
      </c>
      <c r="G158" s="2" t="str">
        <f>IFERROR(VLOOKUP(B158,ClassificationT!B:K,10,FALSE),"-")</f>
        <v>Successful completion of at least 60 college-level credit hours. Certification/Licensure: National Cancer Registrars Association, Certified Tumor Registrar (CTR)</v>
      </c>
      <c r="H158" s="2" t="str">
        <f>IFERROR(VLOOKUP(B158,ClassificationT!B:L,11,FALSE),"-")</f>
        <v>Successful Completion Of At Least 60 College-Level Credit Hours. Certification/Licensure: National Cancer Registrars Association, Certified Tumor Registrar (Ctr)</v>
      </c>
      <c r="J158" s="2" t="str">
        <v>Central Registry Med Abstr</v>
      </c>
      <c r="K158" s="2"/>
      <c r="N158" s="2"/>
    </row>
    <row r="159" spans="1:14" ht="19.5" customHeight="1" x14ac:dyDescent="0.25">
      <c r="A159" s="2" t="s">
        <v>1466</v>
      </c>
      <c r="B159" s="1" t="str">
        <f>VLOOKUP(A159,ClassificationT!A:B,2,FALSE)</f>
        <v>Certified Auto Tech</v>
      </c>
      <c r="C159" s="2" t="str">
        <f>VLOOKUP(A159,ClassificationT!A:D,4,FALSE)</f>
        <v>SW</v>
      </c>
      <c r="D159" s="2" t="str">
        <f>VLOOKUP(A159,ClassificationT!A:C,3,FALSE)</f>
        <v>Grade 10</v>
      </c>
      <c r="E159" s="2">
        <f>VLOOKUP(A159,ClassificationT!A:T,19,FALSE)</f>
        <v>0</v>
      </c>
      <c r="F159" s="2">
        <f>VLOOKUP(A159,ClassificationT!A:T,20,FALSE)</f>
        <v>0</v>
      </c>
      <c r="G159" s="2" t="str">
        <f>IFERROR(VLOOKUP(B159,ClassificationT!B:K,10,FALSE),"-")</f>
        <v>High school diploma or GED</v>
      </c>
      <c r="H159" s="2" t="str">
        <f>IFERROR(VLOOKUP(B159,ClassificationT!B:L,11,FALSE),"-")</f>
        <v>At least 3 years of experience directly related to the duties and responsibilities specified. Certification/Licensure – Have a minimum of [5] five certifications issued by the Institute of Automotive Service Excellence (ASE; Certified in areas required by City, State, and/or Federal Agencies (i.e., Freon Recovery/Emission Inspection).</v>
      </c>
      <c r="J159" s="2" t="str">
        <v>Central Registry Tumor Rgstr</v>
      </c>
      <c r="K159" s="2"/>
      <c r="N159" s="2"/>
    </row>
    <row r="160" spans="1:14" ht="19.5" customHeight="1" x14ac:dyDescent="0.25">
      <c r="A160" s="2" t="s">
        <v>551</v>
      </c>
      <c r="B160" s="1" t="str">
        <f>VLOOKUP(A160,ClassificationT!A:B,2,FALSE)</f>
        <v>Charge Nurse / Specialty</v>
      </c>
      <c r="C160" s="2" t="str">
        <f>VLOOKUP(A160,ClassificationT!A:D,4,FALSE)</f>
        <v>SN</v>
      </c>
      <c r="D160" s="2" t="str">
        <f>VLOOKUP(A160,ClassificationT!A:C,3,FALSE)</f>
        <v>Grade 14</v>
      </c>
      <c r="E160" s="2">
        <f>VLOOKUP(A160,ClassificationT!A:T,19,FALSE)</f>
        <v>2</v>
      </c>
      <c r="F160" s="2">
        <f>VLOOKUP(A160,ClassificationT!A:T,20,FALSE)</f>
        <v>5</v>
      </c>
      <c r="G160" s="2" t="str">
        <f>IFERROR(VLOOKUP(B160,ClassificationT!B:K,10,FALSE),"-")</f>
        <v>Associate's degree in Nursing</v>
      </c>
      <c r="H160" s="2" t="str">
        <f>IFERROR(VLOOKUP(B160,ClassificationT!B:L,11,FALSE),"-")</f>
        <v>At Least 5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160" s="2" t="str">
        <v>Certified Auto Tech</v>
      </c>
      <c r="K160" s="2"/>
      <c r="N160" s="2"/>
    </row>
    <row r="161" spans="1:14" ht="19.5" customHeight="1" x14ac:dyDescent="0.25">
      <c r="A161" s="2" t="s">
        <v>35</v>
      </c>
      <c r="B161" s="1" t="str">
        <f>VLOOKUP(A161,ClassificationT!A:B,2,FALSE)</f>
        <v>Charge Nurse/Critical Care</v>
      </c>
      <c r="C161" s="2" t="str">
        <f>VLOOKUP(A161,ClassificationT!A:D,4,FALSE)</f>
        <v>SN</v>
      </c>
      <c r="D161" s="2" t="str">
        <f>VLOOKUP(A161,ClassificationT!A:C,3,FALSE)</f>
        <v>Grade 15</v>
      </c>
      <c r="E161" s="2">
        <f>VLOOKUP(A161,ClassificationT!A:T,19,FALSE)</f>
        <v>4</v>
      </c>
      <c r="F161" s="2">
        <f>VLOOKUP(A161,ClassificationT!A:T,20,FALSE)</f>
        <v>4</v>
      </c>
      <c r="G161" s="2" t="str">
        <f>IFERROR(VLOOKUP(B161,ClassificationT!B:K,10,FALSE),"-")</f>
        <v>Bachelor's degree in Nursing</v>
      </c>
      <c r="H161" s="2" t="str">
        <f>IFERROR(VLOOKUP(B161,ClassificationT!B:L,11,FALSE),"-")</f>
        <v>At Least 4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161" s="2" t="str">
        <v>Charge Nurse / Specialty</v>
      </c>
      <c r="K161" s="2"/>
      <c r="N161" s="2"/>
    </row>
    <row r="162" spans="1:14" ht="19.5" customHeight="1" x14ac:dyDescent="0.25">
      <c r="A162" s="2" t="s">
        <v>4870</v>
      </c>
      <c r="B162" s="1" t="str">
        <f>VLOOKUP(A162,ClassificationT!A:B,2,FALSE)</f>
        <v>Chemical Hygiene Officer</v>
      </c>
      <c r="C162" s="2" t="str">
        <f>VLOOKUP(A162,ClassificationT!A:D,4,FALSE)</f>
        <v>SE</v>
      </c>
      <c r="D162" s="2" t="str">
        <f>VLOOKUP(A162,ClassificationT!A:C,3,FALSE)</f>
        <v>Grade 14</v>
      </c>
      <c r="E162" s="2">
        <f>VLOOKUP(A162,ClassificationT!A:T,19,FALSE)</f>
        <v>4</v>
      </c>
      <c r="F162" s="2">
        <f>VLOOKUP(A162,ClassificationT!A:T,20,FALSE)</f>
        <v>5</v>
      </c>
      <c r="G162" s="2" t="str">
        <f>IFERROR(VLOOKUP(B162,ClassificationT!B:K,10,FALSE),"-")</f>
        <v>Bachelor's degree</v>
      </c>
      <c r="H162" s="2" t="str">
        <f>IFERROR(VLOOKUP(B162,ClassificationT!B:L,11,FALSE),"-")</f>
        <v>At least 5 years of experience directly related to the duties and responsibilities specified.</v>
      </c>
      <c r="J162" s="2" t="str">
        <v>Charge Nurse/Critical Care</v>
      </c>
      <c r="K162" s="2"/>
      <c r="N162" s="2"/>
    </row>
    <row r="163" spans="1:14" ht="19.5" customHeight="1" x14ac:dyDescent="0.25">
      <c r="A163" s="2" t="s">
        <v>117</v>
      </c>
      <c r="B163" s="1" t="str">
        <f>VLOOKUP(A163,ClassificationT!A:B,2,FALSE)</f>
        <v>Chf Budgt &amp; Facil Officer/HSC</v>
      </c>
      <c r="C163" s="2" t="str">
        <f>VLOOKUP(A163,ClassificationT!A:D,4,FALSE)</f>
        <v>SC</v>
      </c>
      <c r="D163" s="2" t="str">
        <f>VLOOKUP(A163,ClassificationT!A:C,3,FALSE)</f>
        <v>Grade 18</v>
      </c>
      <c r="E163" s="2">
        <f>VLOOKUP(A163,ClassificationT!A:T,19,FALSE)</f>
        <v>4</v>
      </c>
      <c r="F163" s="2">
        <f>VLOOKUP(A163,ClassificationT!A:T,20,FALSE)</f>
        <v>10</v>
      </c>
      <c r="G163" s="2" t="str">
        <f>IFERROR(VLOOKUP(B163,ClassificationT!B:K,10,FALSE),"-")</f>
        <v>Bachelor's degree in Accounting, Business Administration, or related field</v>
      </c>
      <c r="H163" s="2" t="str">
        <f>IFERROR(VLOOKUP(B163,ClassificationT!B:L,11,FALSE),"-")</f>
        <v>At Least 10 Years Of Experience Directly Related To The Duties And Responsibilities Specified.
Certification/Licensure
Certified Public Accountant (Cpa).</v>
      </c>
      <c r="J163" s="2" t="str">
        <v>Chemical Hygiene Officer</v>
      </c>
      <c r="K163" s="2"/>
      <c r="N163" s="2"/>
    </row>
    <row r="164" spans="1:14" ht="19.5" customHeight="1" x14ac:dyDescent="0.25">
      <c r="A164" s="2" t="s">
        <v>170</v>
      </c>
      <c r="B164" s="1" t="str">
        <f>VLOOKUP(A164,ClassificationT!A:B,2,FALSE)</f>
        <v>Chief Adm Ofcr/Project ECHO</v>
      </c>
      <c r="C164" s="2" t="str">
        <f>VLOOKUP(A164,ClassificationT!A:D,4,FALSE)</f>
        <v>SC</v>
      </c>
      <c r="D164" s="2" t="str">
        <f>VLOOKUP(A164,ClassificationT!A:C,3,FALSE)</f>
        <v>Grade 17</v>
      </c>
      <c r="E164" s="2">
        <f>VLOOKUP(A164,ClassificationT!A:T,19,FALSE)</f>
        <v>4</v>
      </c>
      <c r="F164" s="2">
        <f>VLOOKUP(A164,ClassificationT!A:T,20,FALSE)</f>
        <v>7</v>
      </c>
      <c r="G164" s="2" t="str">
        <f>IFERROR(VLOOKUP(B164,ClassificationT!B:K,10,FALSE),"-")</f>
        <v>Bachelor's degree</v>
      </c>
      <c r="H164" s="2" t="str">
        <f>IFERROR(VLOOKUP(B164,ClassificationT!B:L,11,FALSE),"-")</f>
        <v>At Least 7 Years Of Experience Directly Related To The Duties And Responsibilities Specified.</v>
      </c>
      <c r="J164" s="2" t="str">
        <v>Chf Budgt &amp; Facil Officer/HSC</v>
      </c>
      <c r="K164" s="2"/>
      <c r="N164" s="2"/>
    </row>
    <row r="165" spans="1:14" ht="19.5" customHeight="1" x14ac:dyDescent="0.25">
      <c r="A165" s="2" t="s">
        <v>120</v>
      </c>
      <c r="B165" s="1" t="str">
        <f>VLOOKUP(A165,ClassificationT!A:B,2,FALSE)</f>
        <v>Chief Financial Services Ofcr</v>
      </c>
      <c r="C165" s="2" t="str">
        <f>VLOOKUP(A165,ClassificationT!A:D,4,FALSE)</f>
        <v>SC</v>
      </c>
      <c r="D165" s="2" t="str">
        <f>VLOOKUP(A165,ClassificationT!A:C,3,FALSE)</f>
        <v>Grade 18</v>
      </c>
      <c r="E165" s="2">
        <f>VLOOKUP(A165,ClassificationT!A:T,19,FALSE)</f>
        <v>4</v>
      </c>
      <c r="F165" s="2">
        <f>VLOOKUP(A165,ClassificationT!A:T,20,FALSE)</f>
        <v>8</v>
      </c>
      <c r="G165" s="2" t="str">
        <f>IFERROR(VLOOKUP(B165,ClassificationT!B:K,10,FALSE),"-")</f>
        <v>Bachelor's degree in Business Administration, Finance, or an equivalent field</v>
      </c>
      <c r="H165" s="2" t="str">
        <f>IFERROR(VLOOKUP(B165,ClassificationT!B:L,11,FALSE),"-")</f>
        <v>At Least 8 Years Of Directly Related Duties And Responsibilities Specified.</v>
      </c>
      <c r="J165" s="2" t="str">
        <v>Chief Adm Ofcr/Project ECHO</v>
      </c>
      <c r="K165" s="2"/>
      <c r="N165" s="2"/>
    </row>
    <row r="166" spans="1:14" ht="19.5" customHeight="1" x14ac:dyDescent="0.25">
      <c r="A166" s="2" t="s">
        <v>94</v>
      </c>
      <c r="B166" s="1" t="str">
        <f>VLOOKUP(A166,ClassificationT!A:B,2,FALSE)</f>
        <v>Chief Gov Relations Officer</v>
      </c>
      <c r="C166" s="2" t="str">
        <f>VLOOKUP(A166,ClassificationT!A:D,4,FALSE)</f>
        <v>SC</v>
      </c>
      <c r="D166" s="2" t="str">
        <f>VLOOKUP(A166,ClassificationT!A:C,3,FALSE)</f>
        <v>Grade 19</v>
      </c>
      <c r="E166" s="2">
        <f>VLOOKUP(A166,ClassificationT!A:T,19,FALSE)</f>
        <v>6</v>
      </c>
      <c r="F166" s="2">
        <f>VLOOKUP(A166,ClassificationT!A:T,20,FALSE)</f>
        <v>7</v>
      </c>
      <c r="G166" s="2" t="str">
        <f>IFERROR(VLOOKUP(B166,ClassificationT!B:K,10,FALSE),"-")</f>
        <v>Master's degree</v>
      </c>
      <c r="H166" s="2" t="str">
        <f>IFERROR(VLOOKUP(B166,ClassificationT!B:L,11,FALSE),"-")</f>
        <v>At least 7 years of experience directly related to the duties and responsibilities specified.</v>
      </c>
      <c r="J166" s="2" t="str">
        <v>Chief Financial Services Ofcr</v>
      </c>
      <c r="K166" s="2"/>
      <c r="N166" s="2"/>
    </row>
    <row r="167" spans="1:14" ht="19.5" customHeight="1" x14ac:dyDescent="0.25">
      <c r="A167" s="2" t="s">
        <v>115</v>
      </c>
      <c r="B167" s="1" t="str">
        <f>VLOOKUP(A167,ClassificationT!A:B,2,FALSE)</f>
        <v>Chief HSC Compliance Officer</v>
      </c>
      <c r="C167" s="2" t="str">
        <f>VLOOKUP(A167,ClassificationT!A:D,4,FALSE)</f>
        <v>SC</v>
      </c>
      <c r="D167" s="2" t="str">
        <f>VLOOKUP(A167,ClassificationT!A:C,3,FALSE)</f>
        <v>Grade 18</v>
      </c>
      <c r="E167" s="2">
        <f>VLOOKUP(A167,ClassificationT!A:T,19,FALSE)</f>
        <v>4</v>
      </c>
      <c r="F167" s="2">
        <f>VLOOKUP(A167,ClassificationT!A:T,20,FALSE)</f>
        <v>7</v>
      </c>
      <c r="G167" s="2" t="str">
        <f>IFERROR(VLOOKUP(B167,ClassificationT!B:K,10,FALSE),"-")</f>
        <v>Bachelor's degree</v>
      </c>
      <c r="H167" s="2" t="str">
        <f>IFERROR(VLOOKUP(B167,ClassificationT!B:L,11,FALSE),"-")</f>
        <v>At Least 7 Years Of Experience Directly Related To The Duties And Responsibilities Specified.</v>
      </c>
      <c r="J167" s="2" t="str">
        <v>Chief Gov Relations Officer</v>
      </c>
      <c r="K167" s="2"/>
      <c r="N167" s="2"/>
    </row>
    <row r="168" spans="1:14" ht="19.5" customHeight="1" x14ac:dyDescent="0.25">
      <c r="A168" s="2" t="s">
        <v>198</v>
      </c>
      <c r="B168" s="1" t="str">
        <f>VLOOKUP(A168,ClassificationT!A:B,2,FALSE)</f>
        <v>Chief of Staff,EVP/SVP Ofc</v>
      </c>
      <c r="C168" s="2" t="str">
        <f>VLOOKUP(A168,ClassificationT!A:D,4,FALSE)</f>
        <v>SC</v>
      </c>
      <c r="D168" s="2" t="str">
        <f>VLOOKUP(A168,ClassificationT!A:C,3,FALSE)</f>
        <v>Grade 17</v>
      </c>
      <c r="E168" s="2">
        <f>VLOOKUP(A168,ClassificationT!A:T,19,FALSE)</f>
        <v>6</v>
      </c>
      <c r="F168" s="2">
        <f>VLOOKUP(A168,ClassificationT!A:T,20,FALSE)</f>
        <v>7</v>
      </c>
      <c r="G168" s="2" t="str">
        <f>IFERROR(VLOOKUP(B168,ClassificationT!B:K,10,FALSE),"-")</f>
        <v>Master's degree</v>
      </c>
      <c r="H168" s="2" t="str">
        <f>IFERROR(VLOOKUP(B168,ClassificationT!B:L,11,FALSE),"-")</f>
        <v>At Least 7 Years Of Experience Directly Related To The Duties And Responsibilities Specified.</v>
      </c>
      <c r="J168" s="2" t="str">
        <v>Chief HSC Compliance Officer</v>
      </c>
      <c r="K168" s="2"/>
      <c r="N168" s="2"/>
    </row>
    <row r="169" spans="1:14" ht="19.5" customHeight="1" x14ac:dyDescent="0.25">
      <c r="A169" s="2" t="s">
        <v>113</v>
      </c>
      <c r="B169" s="1" t="str">
        <f>VLOOKUP(A169,ClassificationT!A:B,2,FALSE)</f>
        <v>Chief Procurement Officer</v>
      </c>
      <c r="C169" s="2" t="str">
        <f>VLOOKUP(A169,ClassificationT!A:D,4,FALSE)</f>
        <v>SC</v>
      </c>
      <c r="D169" s="2" t="str">
        <f>VLOOKUP(A169,ClassificationT!A:C,3,FALSE)</f>
        <v>Grade 18</v>
      </c>
      <c r="E169" s="2">
        <f>VLOOKUP(A169,ClassificationT!A:T,19,FALSE)</f>
        <v>4</v>
      </c>
      <c r="F169" s="2">
        <f>VLOOKUP(A169,ClassificationT!A:T,20,FALSE)</f>
        <v>7</v>
      </c>
      <c r="G169" s="2" t="str">
        <f>IFERROR(VLOOKUP(B169,ClassificationT!B:K,10,FALSE),"-")</f>
        <v>Bachelor's degree</v>
      </c>
      <c r="H169" s="2" t="str">
        <f>IFERROR(VLOOKUP(B169,ClassificationT!B:L,11,FALSE),"-")</f>
        <v>At Least 7 Years Of Experience Directly Related To The Duties And Responsibilities Specified.</v>
      </c>
      <c r="J169" s="2" t="str">
        <v>Chief of Staff,EVP/SVP Ofc</v>
      </c>
      <c r="K169" s="2"/>
      <c r="N169" s="2"/>
    </row>
    <row r="170" spans="1:14" ht="19.5" customHeight="1" x14ac:dyDescent="0.25">
      <c r="A170" s="4" t="s">
        <v>4990</v>
      </c>
      <c r="B170" s="1" t="str">
        <f>VLOOKUP(A170,ClassificationT!A:B,2,FALSE)</f>
        <v>Chief Strategic Advisor</v>
      </c>
      <c r="C170" s="4" t="str">
        <f>VLOOKUP(A170,ClassificationT!A:D,4,FALSE)</f>
        <v>SC</v>
      </c>
      <c r="D170" s="4" t="str">
        <f>VLOOKUP(A170,ClassificationT!A:C,3,FALSE)</f>
        <v>Grade 18</v>
      </c>
      <c r="E170" s="4">
        <f>VLOOKUP(A170,ClassificationT!A:T,19,FALSE)</f>
        <v>4</v>
      </c>
      <c r="F170" s="4">
        <f>VLOOKUP(A170,ClassificationT!A:T,20,FALSE)</f>
        <v>9</v>
      </c>
      <c r="G170" s="4" t="str">
        <f>IFERROR(VLOOKUP(B170,ClassificationT!B:K,10,FALSE),"-")</f>
        <v>Bachelor's degree</v>
      </c>
      <c r="H170" s="4" t="str">
        <f>IFERROR(VLOOKUP(B170,ClassificationT!B:L,11,FALSE),"-")</f>
        <v>At least 9 years of experience that can be demonstrated to be applicable to the duties listed in the job description. A directly related higher degree from an accredited institution may be substituted for experience on a year-for-year basis.</v>
      </c>
      <c r="J170" s="2" t="str">
        <v>Chief Procurement Officer</v>
      </c>
      <c r="K170" s="2"/>
      <c r="N170" s="2"/>
    </row>
    <row r="171" spans="1:14" ht="19.5" customHeight="1" x14ac:dyDescent="0.25">
      <c r="A171" s="2" t="s">
        <v>127</v>
      </c>
      <c r="B171" s="1" t="str">
        <f>VLOOKUP(A171,ClassificationT!A:B,2,FALSE)</f>
        <v>Chief Univ Mkt &amp; Comm Officer</v>
      </c>
      <c r="C171" s="2" t="str">
        <f>VLOOKUP(A171,ClassificationT!A:D,4,FALSE)</f>
        <v>SC</v>
      </c>
      <c r="D171" s="2" t="str">
        <f>VLOOKUP(A171,ClassificationT!A:C,3,FALSE)</f>
        <v>Grade 18</v>
      </c>
      <c r="E171" s="2">
        <f>VLOOKUP(A171,ClassificationT!A:T,19,FALSE)</f>
        <v>6</v>
      </c>
      <c r="F171" s="2">
        <f>VLOOKUP(A171,ClassificationT!A:T,20,FALSE)</f>
        <v>10</v>
      </c>
      <c r="G171" s="2" t="str">
        <f>IFERROR(VLOOKUP(B171,ClassificationT!B:K,10,FALSE),"-")</f>
        <v>Master's degree</v>
      </c>
      <c r="H171" s="2" t="str">
        <f>IFERROR(VLOOKUP(B171,ClassificationT!B:L,11,FALSE),"-")</f>
        <v>At Least 10 Years Of Experience Directly Related To The Duties And Responsibilities Specified.</v>
      </c>
      <c r="J171" s="2" t="str">
        <v>Chief Strategic Advisor</v>
      </c>
      <c r="K171" s="2"/>
      <c r="N171" s="2"/>
    </row>
    <row r="172" spans="1:14" ht="19.5" customHeight="1" x14ac:dyDescent="0.25">
      <c r="A172" s="2" t="s">
        <v>2008</v>
      </c>
      <c r="B172" s="1" t="str">
        <f>VLOOKUP(A172,ClassificationT!A:B,2,FALSE)</f>
        <v>Child Care Worker</v>
      </c>
      <c r="C172" s="2" t="str">
        <f>VLOOKUP(A172,ClassificationT!A:D,4,FALSE)</f>
        <v>SU</v>
      </c>
      <c r="D172" s="2" t="str">
        <f>VLOOKUP(A172,ClassificationT!A:C,3,FALSE)</f>
        <v>Grade 05</v>
      </c>
      <c r="E172" s="2">
        <f>VLOOKUP(A172,ClassificationT!A:T,19,FALSE)</f>
        <v>0</v>
      </c>
      <c r="F172" s="2">
        <f>VLOOKUP(A172,ClassificationT!A:T,20,FALSE)</f>
        <v>0.5</v>
      </c>
      <c r="G172" s="2" t="str">
        <f>IFERROR(VLOOKUP(B172,ClassificationT!B:K,10,FALSE),"-")</f>
        <v>High school diploma or GED</v>
      </c>
      <c r="H172" s="2" t="str">
        <f>IFERROR(VLOOKUP(B172,ClassificationT!B:L,11,FALSE),"-")</f>
        <v xml:space="preserve">  At Least 6 Months Of Experience Directly Related To The Duties And Responsibilities Specified.</v>
      </c>
      <c r="J172" s="2" t="str">
        <v>Chief Univ Mkt &amp; Comm Officer</v>
      </c>
      <c r="K172" s="2"/>
      <c r="N172" s="2"/>
    </row>
    <row r="173" spans="1:14" ht="19.5" customHeight="1" x14ac:dyDescent="0.25">
      <c r="A173" s="2" t="s">
        <v>1841</v>
      </c>
      <c r="B173" s="1" t="str">
        <f>VLOOKUP(A173,ClassificationT!A:B,2,FALSE)</f>
        <v>Child Development Associate</v>
      </c>
      <c r="C173" s="2" t="str">
        <f>VLOOKUP(A173,ClassificationT!A:D,4,FALSE)</f>
        <v>SU</v>
      </c>
      <c r="D173" s="2" t="str">
        <f>VLOOKUP(A173,ClassificationT!A:C,3,FALSE)</f>
        <v>Grade 07</v>
      </c>
      <c r="E173" s="2">
        <f>VLOOKUP(A173,ClassificationT!A:T,19,FALSE)</f>
        <v>0</v>
      </c>
      <c r="F173" s="2">
        <f>VLOOKUP(A173,ClassificationT!A:T,20,FALSE)</f>
        <v>1</v>
      </c>
      <c r="G173" s="2" t="str">
        <f>IFERROR(VLOOKUP(B173,ClassificationT!B:K,10,FALSE),"-")</f>
        <v>High school diploma or GED</v>
      </c>
      <c r="H173" s="2" t="str">
        <f>IFERROR(VLOOKUP(B173,ClassificationT!B:L,11,FALSE),"-")</f>
        <v>At Least 1 Year Of Experience Directly Related To The Duties And Responsibilities Specified.</v>
      </c>
      <c r="J173" s="2" t="str">
        <v>Child Care Worker</v>
      </c>
      <c r="K173" s="2"/>
      <c r="N173" s="2"/>
    </row>
    <row r="174" spans="1:14" ht="19.5" customHeight="1" x14ac:dyDescent="0.25">
      <c r="A174" s="2" t="s">
        <v>731</v>
      </c>
      <c r="B174" s="1" t="str">
        <f>VLOOKUP(A174,ClassificationT!A:B,2,FALSE)</f>
        <v>Civil Rights Advisor</v>
      </c>
      <c r="C174" s="2" t="str">
        <f>VLOOKUP(A174,ClassificationT!A:D,4,FALSE)</f>
        <v>SE</v>
      </c>
      <c r="D174" s="2" t="str">
        <f>VLOOKUP(A174,ClassificationT!A:C,3,FALSE)</f>
        <v>Grade 14</v>
      </c>
      <c r="E174" s="2">
        <f>VLOOKUP(A174,ClassificationT!A:T,19,FALSE)</f>
        <v>4</v>
      </c>
      <c r="F174" s="2">
        <f>VLOOKUP(A174,ClassificationT!A:T,20,FALSE)</f>
        <v>3</v>
      </c>
      <c r="G174" s="2" t="str">
        <f>IFERROR(VLOOKUP(B174,ClassificationT!B:K,10,FALSE),"-")</f>
        <v>Bachelor's degree in a directly related field</v>
      </c>
      <c r="H174" s="2" t="str">
        <f>IFERROR(VLOOKUP(B174,ClassificationT!B:L,11,FALSE),"-")</f>
        <v>At Least 3 Years Of Experience Directly Related To The Duties And Responsibilities Specified.</v>
      </c>
      <c r="J174" s="2" t="str">
        <v>Child Development Associate</v>
      </c>
      <c r="K174" s="2"/>
      <c r="N174" s="2"/>
    </row>
    <row r="175" spans="1:14" ht="19.5" customHeight="1" x14ac:dyDescent="0.25">
      <c r="A175" s="2" t="s">
        <v>1104</v>
      </c>
      <c r="B175" s="1" t="str">
        <f>VLOOKUP(A175,ClassificationT!A:B,2,FALSE)</f>
        <v>Claim Specialist</v>
      </c>
      <c r="C175" s="2" t="str">
        <f>VLOOKUP(A175,ClassificationT!A:D,4,FALSE)</f>
        <v>SE</v>
      </c>
      <c r="D175" s="2" t="str">
        <f>VLOOKUP(A175,ClassificationT!A:C,3,FALSE)</f>
        <v>Grade 12</v>
      </c>
      <c r="E175" s="2">
        <f>VLOOKUP(A175,ClassificationT!A:T,19,FALSE)</f>
        <v>0</v>
      </c>
      <c r="F175" s="2">
        <f>VLOOKUP(A175,ClassificationT!A:T,20,FALSE)</f>
        <v>4</v>
      </c>
      <c r="G175" s="2" t="str">
        <f>IFERROR(VLOOKUP(B175,ClassificationT!B:K,10,FALSE),"-")</f>
        <v>High School Diploma or GED</v>
      </c>
      <c r="H175" s="2" t="str">
        <f>IFERROR(VLOOKUP(B175,ClassificationT!B:L,11,FALSE),"-")</f>
        <v>At Least 4 Years Of Directly Related Experience In Claims Adjusting, Investigations, Litigation And/Or Risk Management.</v>
      </c>
      <c r="J175" s="2" t="str">
        <v>Civil Rights Advisor</v>
      </c>
      <c r="K175" s="2"/>
      <c r="N175" s="2"/>
    </row>
    <row r="176" spans="1:14" ht="19.5" customHeight="1" x14ac:dyDescent="0.25">
      <c r="A176" s="2" t="s">
        <v>247</v>
      </c>
      <c r="B176" s="1" t="str">
        <f>VLOOKUP(A176,ClassificationT!A:B,2,FALSE)</f>
        <v>Clinical Administr Dir/CTSC</v>
      </c>
      <c r="C176" s="2" t="str">
        <f>VLOOKUP(A176,ClassificationT!A:D,4,FALSE)</f>
        <v>SE</v>
      </c>
      <c r="D176" s="2" t="str">
        <f>VLOOKUP(A176,ClassificationT!A:C,3,FALSE)</f>
        <v>Grade 16</v>
      </c>
      <c r="E176" s="2">
        <f>VLOOKUP(A176,ClassificationT!A:T,19,FALSE)</f>
        <v>4</v>
      </c>
      <c r="F176" s="2">
        <f>VLOOKUP(A176,ClassificationT!A:T,20,FALSE)</f>
        <v>7</v>
      </c>
      <c r="G176" s="2" t="str">
        <f>IFERROR(VLOOKUP(B176,ClassificationT!B:K,10,FALSE),"-")</f>
        <v>Bachelor's degree</v>
      </c>
      <c r="H176" s="2" t="str">
        <f>IFERROR(VLOOKUP(B176,ClassificationT!B:L,11,FALSE),"-")</f>
        <v>At Least 7 Years Of Experience Directly Related To The Duties And Responsibilities Specified.</v>
      </c>
      <c r="J176" s="2" t="str">
        <v>Claim Specialist</v>
      </c>
      <c r="K176" s="2"/>
      <c r="N176" s="2"/>
    </row>
    <row r="177" spans="1:14" ht="19.5" customHeight="1" x14ac:dyDescent="0.25">
      <c r="A177" s="2" t="s">
        <v>271</v>
      </c>
      <c r="B177" s="1" t="str">
        <f>VLOOKUP(A177,ClassificationT!A:B,2,FALSE)</f>
        <v>Clinical Administr Dir/UNMCCC</v>
      </c>
      <c r="C177" s="2" t="str">
        <f>VLOOKUP(A177,ClassificationT!A:D,4,FALSE)</f>
        <v>SE</v>
      </c>
      <c r="D177" s="2" t="str">
        <f>VLOOKUP(A177,ClassificationT!A:C,3,FALSE)</f>
        <v>Grade 16</v>
      </c>
      <c r="E177" s="2">
        <f>VLOOKUP(A177,ClassificationT!A:T,19,FALSE)</f>
        <v>4</v>
      </c>
      <c r="F177" s="2">
        <f>VLOOKUP(A177,ClassificationT!A:T,20,FALSE)</f>
        <v>7</v>
      </c>
      <c r="G177" s="2" t="str">
        <f>IFERROR(VLOOKUP(B177,ClassificationT!B:K,10,FALSE),"-")</f>
        <v>Bachelor's degree</v>
      </c>
      <c r="H177" s="2" t="str">
        <f>IFERROR(VLOOKUP(B177,ClassificationT!B:L,11,FALSE),"-")</f>
        <v>At Least 7 Years Of Experience Directly Related To The Duties And Responsibilities Specified.</v>
      </c>
      <c r="J177" s="2" t="str">
        <v>Clinical Administr Dir/CTSC</v>
      </c>
      <c r="K177" s="2"/>
      <c r="N177" s="2"/>
    </row>
    <row r="178" spans="1:14" ht="19.5" customHeight="1" x14ac:dyDescent="0.25">
      <c r="A178" s="2" t="s">
        <v>1923</v>
      </c>
      <c r="B178" s="1" t="str">
        <f>VLOOKUP(A178,ClassificationT!A:B,2,FALSE)</f>
        <v>Clinical Assistant</v>
      </c>
      <c r="C178" s="2" t="str">
        <f>VLOOKUP(A178,ClassificationT!A:D,4,FALSE)</f>
        <v>SW</v>
      </c>
      <c r="D178" s="2" t="str">
        <f>VLOOKUP(A178,ClassificationT!A:C,3,FALSE)</f>
        <v>Grade 06</v>
      </c>
      <c r="E178" s="2">
        <f>VLOOKUP(A178,ClassificationT!A:T,19,FALSE)</f>
        <v>0</v>
      </c>
      <c r="F178" s="2">
        <f>VLOOKUP(A178,ClassificationT!A:T,20,FALSE)</f>
        <v>1</v>
      </c>
      <c r="G178" s="2" t="str">
        <f>IFERROR(VLOOKUP(B178,ClassificationT!B:K,10,FALSE),"-")</f>
        <v>High school diploma or GED</v>
      </c>
      <c r="H178" s="2" t="str">
        <f>IFERROR(VLOOKUP(B178,ClassificationT!B:L,11,FALSE),"-")</f>
        <v>At Least 1 Year Of Experience Directly Related To The Duties And Responsibilities Specified.</v>
      </c>
      <c r="J178" s="2" t="str">
        <v>Clinical Administr Dir/UNMCCC</v>
      </c>
      <c r="K178" s="2"/>
      <c r="N178" s="2"/>
    </row>
    <row r="179" spans="1:14" ht="19.5" customHeight="1" x14ac:dyDescent="0.25">
      <c r="A179" s="2" t="s">
        <v>49</v>
      </c>
      <c r="B179" s="1" t="str">
        <f>VLOOKUP(A179,ClassificationT!A:B,2,FALSE)</f>
        <v>Clinical Nurse Specialist</v>
      </c>
      <c r="C179" s="2" t="str">
        <f>VLOOKUP(A179,ClassificationT!A:D,4,FALSE)</f>
        <v>SE</v>
      </c>
      <c r="D179" s="2" t="str">
        <f>VLOOKUP(A179,ClassificationT!A:C,3,FALSE)</f>
        <v>Grade 15</v>
      </c>
      <c r="E179" s="2">
        <f>VLOOKUP(A179,ClassificationT!A:T,19,FALSE)</f>
        <v>6</v>
      </c>
      <c r="F179" s="2">
        <f>VLOOKUP(A179,ClassificationT!A:T,20,FALSE)</f>
        <v>0</v>
      </c>
      <c r="G179" s="2" t="str">
        <f>IFERROR(VLOOKUP(B179,ClassificationT!B:K,10,FALSE),"-")</f>
        <v>Master's degree in Nursing</v>
      </c>
      <c r="H179" s="2" t="str">
        <f>IFERROR(VLOOKUP(B179,ClassificationT!B:L,11,FALSE),"-")</f>
        <v>Certification As A Clinical Nurse Specialist (Cns) In Specified Area Of Specialty, Or Eligibility For Cns Certification.</v>
      </c>
      <c r="J179" s="2" t="str">
        <v>Clinical Assistant</v>
      </c>
      <c r="K179" s="2"/>
      <c r="N179" s="2"/>
    </row>
    <row r="180" spans="1:14" ht="19.5" customHeight="1" x14ac:dyDescent="0.25">
      <c r="A180" s="2" t="s">
        <v>1137</v>
      </c>
      <c r="B180" s="1" t="str">
        <f>VLOOKUP(A180,ClassificationT!A:B,2,FALSE)</f>
        <v>Clinical Nutritionist</v>
      </c>
      <c r="C180" s="2" t="str">
        <f>VLOOKUP(A180,ClassificationT!A:D,4,FALSE)</f>
        <v>SE</v>
      </c>
      <c r="D180" s="2" t="str">
        <f>VLOOKUP(A180,ClassificationT!A:C,3,FALSE)</f>
        <v>Grade 12</v>
      </c>
      <c r="E180" s="2">
        <f>VLOOKUP(A180,ClassificationT!A:T,19,FALSE)</f>
        <v>4</v>
      </c>
      <c r="F180" s="2">
        <f>VLOOKUP(A180,ClassificationT!A:T,20,FALSE)</f>
        <v>1</v>
      </c>
      <c r="G180" s="2" t="str">
        <f>IFERROR(VLOOKUP(B180,ClassificationT!B:K,10,FALSE),"-")</f>
        <v>Bachelor's degree in Nutrition, Dietetics, or an equivalent field</v>
      </c>
      <c r="H180" s="2" t="str">
        <f>IFERROR(VLOOKUP(B180,ClassificationT!B:L,11,FALSE),"-")</f>
        <v>At Least 1 Year Of Experience Directly Related To The Duties And Responsibilities Specified. 
Certification/Licensure
State Of Nm Licensed Dietitian (Ld) Or Licensed Nutritionist (Ln) Or Ada Registered Dietician (Rd).</v>
      </c>
      <c r="J180" s="2" t="str">
        <v>Clinical Nurse Specialist</v>
      </c>
      <c r="K180" s="2"/>
      <c r="N180" s="2"/>
    </row>
    <row r="181" spans="1:14" ht="19.5" customHeight="1" x14ac:dyDescent="0.25">
      <c r="A181" s="2" t="s">
        <v>931</v>
      </c>
      <c r="B181" s="1" t="str">
        <f>VLOOKUP(A181,ClassificationT!A:B,2,FALSE)</f>
        <v>Clinical Nutritionist,Sr</v>
      </c>
      <c r="C181" s="2" t="str">
        <f>VLOOKUP(A181,ClassificationT!A:D,4,FALSE)</f>
        <v>SE</v>
      </c>
      <c r="D181" s="2" t="str">
        <f>VLOOKUP(A181,ClassificationT!A:C,3,FALSE)</f>
        <v>Grade 13</v>
      </c>
      <c r="E181" s="2">
        <f>VLOOKUP(A181,ClassificationT!A:T,19,FALSE)</f>
        <v>4</v>
      </c>
      <c r="F181" s="2">
        <f>VLOOKUP(A181,ClassificationT!A:T,20,FALSE)</f>
        <v>0</v>
      </c>
      <c r="G181" s="2" t="str">
        <f>IFERROR(VLOOKUP(B181,ClassificationT!B:K,10,FALSE),"-")</f>
        <v>Bachelor's degree in Nutrition, Dietetics, or an equivalent field</v>
      </c>
      <c r="H181" s="2" t="str">
        <f>IFERROR(VLOOKUP(B181,ClassificationT!B:L,11,FALSE),"-")</f>
        <v>Registered Dietician (Rd).</v>
      </c>
      <c r="J181" s="2" t="str">
        <v>Clinical Nutritionist</v>
      </c>
      <c r="K181" s="2"/>
      <c r="N181" s="2"/>
    </row>
    <row r="182" spans="1:14" ht="19.5" customHeight="1" x14ac:dyDescent="0.25">
      <c r="A182" s="2" t="s">
        <v>249</v>
      </c>
      <c r="B182" s="1" t="str">
        <f>VLOOKUP(A182,ClassificationT!A:B,2,FALSE)</f>
        <v>Clinical Operations Dir</v>
      </c>
      <c r="C182" s="2" t="str">
        <f>VLOOKUP(A182,ClassificationT!A:D,4,FALSE)</f>
        <v>SE</v>
      </c>
      <c r="D182" s="2" t="str">
        <f>VLOOKUP(A182,ClassificationT!A:C,3,FALSE)</f>
        <v>Grade 16</v>
      </c>
      <c r="E182" s="2">
        <f>VLOOKUP(A182,ClassificationT!A:T,19,FALSE)</f>
        <v>4</v>
      </c>
      <c r="F182" s="2">
        <f>VLOOKUP(A182,ClassificationT!A:T,20,FALSE)</f>
        <v>7</v>
      </c>
      <c r="G182" s="2" t="str">
        <f>IFERROR(VLOOKUP(B182,ClassificationT!B:K,10,FALSE),"-")</f>
        <v>Bachelor's degree, Licensed healthcare professional if applicable in field of expertise</v>
      </c>
      <c r="H182" s="2" t="str">
        <f>IFERROR(VLOOKUP(B182,ClassificationT!B:L,11,FALSE),"-")</f>
        <v>At Least 7 Years Of Experience Directly Related To The Duties And Responsibilities Specified.</v>
      </c>
      <c r="J182" s="2" t="str">
        <v>Clinical Nutritionist,Sr</v>
      </c>
      <c r="K182" s="2"/>
      <c r="N182" s="2"/>
    </row>
    <row r="183" spans="1:14" ht="19.5" customHeight="1" x14ac:dyDescent="0.25">
      <c r="A183" s="2" t="s">
        <v>697</v>
      </c>
      <c r="B183" s="1" t="str">
        <f>VLOOKUP(A183,ClassificationT!A:B,2,FALSE)</f>
        <v>Clinical Psychologist</v>
      </c>
      <c r="C183" s="2" t="str">
        <f>VLOOKUP(A183,ClassificationT!A:D,4,FALSE)</f>
        <v>SE</v>
      </c>
      <c r="D183" s="2" t="str">
        <f>VLOOKUP(A183,ClassificationT!A:C,3,FALSE)</f>
        <v>Grade 14</v>
      </c>
      <c r="E183" s="2">
        <f>VLOOKUP(A183,ClassificationT!A:T,19,FALSE)</f>
        <v>8</v>
      </c>
      <c r="F183" s="2">
        <f>VLOOKUP(A183,ClassificationT!A:T,20,FALSE)</f>
        <v>1</v>
      </c>
      <c r="G183" s="2" t="str">
        <f>IFERROR(VLOOKUP(B183,ClassificationT!B:K,10,FALSE),"-")</f>
        <v>Doctorate degree in Psychology, and completion of Pre-doctoral Clinical Internship</v>
      </c>
      <c r="H183" s="2" t="str">
        <f>IFERROR(VLOOKUP(B183,ClassificationT!B:L,11,FALSE),"-")</f>
        <v>At Least 1 Year Of Experience Directly Related To The Duties And Responsibilities Specified.
Certification/Licensure
State Of Nm Licensed Psychologist, Or Eligibility For Nm Licensure, As Documented By Out-Of-State Licensure.</v>
      </c>
      <c r="J183" s="2" t="str">
        <v>Clinical Operations Dir</v>
      </c>
      <c r="K183" s="2"/>
      <c r="N183" s="2"/>
    </row>
    <row r="184" spans="1:14" ht="19.5" customHeight="1" x14ac:dyDescent="0.25">
      <c r="A184" s="2" t="s">
        <v>489</v>
      </c>
      <c r="B184" s="1" t="str">
        <f>VLOOKUP(A184,ClassificationT!A:B,2,FALSE)</f>
        <v>Clinical Research Associate</v>
      </c>
      <c r="C184" s="2" t="str">
        <f>VLOOKUP(A184,ClassificationT!A:D,4,FALSE)</f>
        <v>SE</v>
      </c>
      <c r="D184" s="2" t="str">
        <f>VLOOKUP(A184,ClassificationT!A:C,3,FALSE)</f>
        <v>Grade 15</v>
      </c>
      <c r="E184" s="2">
        <f>VLOOKUP(A184,ClassificationT!A:T,19,FALSE)</f>
        <v>4</v>
      </c>
      <c r="F184" s="2">
        <f>VLOOKUP(A184,ClassificationT!A:T,20,FALSE)</f>
        <v>5</v>
      </c>
      <c r="G184" s="2" t="str">
        <f>IFERROR(VLOOKUP(B184,ClassificationT!B:K,10,FALSE),"-")</f>
        <v>Bachelor's degree</v>
      </c>
      <c r="H184" s="2" t="str">
        <f>IFERROR(VLOOKUP(B184,ClassificationT!B:L,11,FALSE),"-")</f>
        <v>At Least 5 Years Of Experience Directly Related To The Duties And Responsibilities Specified.</v>
      </c>
      <c r="J184" s="2" t="str">
        <v>Clinical Psychologist</v>
      </c>
      <c r="K184" s="2"/>
      <c r="N184" s="2"/>
    </row>
    <row r="185" spans="1:14" ht="19.5" customHeight="1" x14ac:dyDescent="0.25">
      <c r="A185" s="2" t="s">
        <v>864</v>
      </c>
      <c r="B185" s="1" t="str">
        <f>VLOOKUP(A185,ClassificationT!A:B,2,FALSE)</f>
        <v>Clinical Research Mgr</v>
      </c>
      <c r="C185" s="2" t="str">
        <f>VLOOKUP(A185,ClassificationT!A:D,4,FALSE)</f>
        <v>SE</v>
      </c>
      <c r="D185" s="2" t="str">
        <f>VLOOKUP(A185,ClassificationT!A:C,3,FALSE)</f>
        <v>Grade 13</v>
      </c>
      <c r="E185" s="2">
        <f>VLOOKUP(A185,ClassificationT!A:T,19,FALSE)</f>
        <v>4</v>
      </c>
      <c r="F185" s="2">
        <f>VLOOKUP(A185,ClassificationT!A:T,20,FALSE)</f>
        <v>3</v>
      </c>
      <c r="G185" s="2" t="str">
        <f>IFERROR(VLOOKUP(B185,ClassificationT!B:K,10,FALSE),"-")</f>
        <v>Bachelor's degree</v>
      </c>
      <c r="H185" s="2" t="str">
        <f>IFERROR(VLOOKUP(B185,ClassificationT!B:L,11,FALSE),"-")</f>
        <v>At Least 3 Years Of Experience Directly Related To The Duties And Responsibilities Specified.</v>
      </c>
      <c r="J185" s="2" t="str">
        <v>Clinical Research Associate</v>
      </c>
      <c r="K185" s="2"/>
      <c r="N185" s="2"/>
    </row>
    <row r="186" spans="1:14" ht="19.5" customHeight="1" x14ac:dyDescent="0.25">
      <c r="A186" s="2" t="s">
        <v>1252</v>
      </c>
      <c r="B186" s="1" t="str">
        <f>VLOOKUP(A186,ClassificationT!A:B,2,FALSE)</f>
        <v>Clinical Research Supervisor</v>
      </c>
      <c r="C186" s="2" t="str">
        <f>VLOOKUP(A186,ClassificationT!A:D,4,FALSE)</f>
        <v>SE</v>
      </c>
      <c r="D186" s="2" t="str">
        <f>VLOOKUP(A186,ClassificationT!A:C,3,FALSE)</f>
        <v>Grade 11</v>
      </c>
      <c r="E186" s="2">
        <f>VLOOKUP(A186,ClassificationT!A:T,19,FALSE)</f>
        <v>0</v>
      </c>
      <c r="F186" s="2">
        <f>VLOOKUP(A186,ClassificationT!A:T,20,FALSE)</f>
        <v>7</v>
      </c>
      <c r="G186" s="2" t="str">
        <f>IFERROR(VLOOKUP(B186,ClassificationT!B:K,10,FALSE),"-")</f>
        <v>High school diploma or GED</v>
      </c>
      <c r="H186" s="2" t="str">
        <f>IFERROR(VLOOKUP(B186,ClassificationT!B:L,11,FALSE),"-")</f>
        <v>At Least 7 Years Of Experience Directly Related To The Duties And Responsibilities Specified.
Certification/Licensure
Current Acrp Certification As Clinical Research Coordinator Or Eligible For Certification.</v>
      </c>
      <c r="J186" s="2" t="str">
        <v>Clinical Research Mgr</v>
      </c>
      <c r="K186" s="2"/>
      <c r="N186" s="2"/>
    </row>
    <row r="187" spans="1:14" ht="19.5" customHeight="1" x14ac:dyDescent="0.25">
      <c r="A187" s="2" t="s">
        <v>38</v>
      </c>
      <c r="B187" s="1" t="str">
        <f>VLOOKUP(A187,ClassificationT!A:B,2,FALSE)</f>
        <v>Clinical Therapy Specialist</v>
      </c>
      <c r="C187" s="2" t="str">
        <f>VLOOKUP(A187,ClassificationT!A:D,4,FALSE)</f>
        <v>SN</v>
      </c>
      <c r="D187" s="2" t="str">
        <f>VLOOKUP(A187,ClassificationT!A:C,3,FALSE)</f>
        <v>Grade 15</v>
      </c>
      <c r="E187" s="2">
        <f>VLOOKUP(A187,ClassificationT!A:T,19,FALSE)</f>
        <v>4</v>
      </c>
      <c r="F187" s="2">
        <f>VLOOKUP(A187,ClassificationT!A:T,20,FALSE)</f>
        <v>0.5</v>
      </c>
      <c r="G187" s="2" t="str">
        <f>IFERROR(VLOOKUP(B187,ClassificationT!B:K,10,FALSE),"-")</f>
        <v>Bachelor's degree</v>
      </c>
      <c r="H187" s="2" t="str">
        <f>IFERROR(VLOOKUP(B187,ClassificationT!B:L,11,FALSE),"-")</f>
        <v>At least 6 months of experience directly related to the duties and responsibilities specified. Certification/Licensure State of New Mexico License within area of clinical/therapeutic expertise; or licensure pending, as documented by temporary license.</v>
      </c>
      <c r="J187" s="2" t="str">
        <v>Clinical Research Supervisor</v>
      </c>
      <c r="K187" s="2"/>
      <c r="N187" s="2"/>
    </row>
    <row r="188" spans="1:14" ht="19.5" customHeight="1" x14ac:dyDescent="0.25">
      <c r="A188" s="2" t="s">
        <v>811</v>
      </c>
      <c r="B188" s="1" t="str">
        <f>VLOOKUP(A188,ClassificationT!A:B,2,FALSE)</f>
        <v>Coding Education Manager</v>
      </c>
      <c r="C188" s="2" t="str">
        <f>VLOOKUP(A188,ClassificationT!A:D,4,FALSE)</f>
        <v>SE</v>
      </c>
      <c r="D188" s="2" t="str">
        <f>VLOOKUP(A188,ClassificationT!A:C,3,FALSE)</f>
        <v>Grade 13</v>
      </c>
      <c r="E188" s="2">
        <f>VLOOKUP(A188,ClassificationT!A:T,19,FALSE)</f>
        <v>0</v>
      </c>
      <c r="F188" s="2">
        <f>VLOOKUP(A188,ClassificationT!A:T,20,FALSE)</f>
        <v>7</v>
      </c>
      <c r="G188" s="2" t="str">
        <f>IFERROR(VLOOKUP(B188,ClassificationT!B:K,10,FALSE),"-")</f>
        <v>High school diploma or GED and completion of CPC training</v>
      </c>
      <c r="H188" s="2" t="str">
        <f>IFERROR(VLOOKUP(B188,ClassificationT!B:L,11,FALSE),"-")</f>
        <v>At Least 7 Years Of Experience Directly Related To The Duties And Responsibilities Specified.
Certification/Licensure
Cpc (Certified Professional Coder).</v>
      </c>
      <c r="J188" s="2" t="str">
        <v>Clinical Therapy Specialist</v>
      </c>
      <c r="K188" s="2"/>
      <c r="N188" s="2"/>
    </row>
    <row r="189" spans="1:14" ht="19.5" customHeight="1" x14ac:dyDescent="0.25">
      <c r="A189" s="2" t="s">
        <v>1244</v>
      </c>
      <c r="B189" s="1" t="str">
        <f>VLOOKUP(A189,ClassificationT!A:B,2,FALSE)</f>
        <v>Collections Associate</v>
      </c>
      <c r="C189" s="2" t="str">
        <f>VLOOKUP(A189,ClassificationT!A:D,4,FALSE)</f>
        <v>SE</v>
      </c>
      <c r="D189" s="2" t="str">
        <f>VLOOKUP(A189,ClassificationT!A:C,3,FALSE)</f>
        <v>Grade 11</v>
      </c>
      <c r="E189" s="2">
        <f>VLOOKUP(A189,ClassificationT!A:T,19,FALSE)</f>
        <v>4</v>
      </c>
      <c r="F189" s="2">
        <f>VLOOKUP(A189,ClassificationT!A:T,20,FALSE)</f>
        <v>3</v>
      </c>
      <c r="G189" s="2" t="str">
        <f>IFERROR(VLOOKUP(B189,ClassificationT!B:K,10,FALSE),"-")</f>
        <v>Bachelor's degree</v>
      </c>
      <c r="H189" s="2" t="str">
        <f>IFERROR(VLOOKUP(B189,ClassificationT!B:L,11,FALSE),"-")</f>
        <v>At Least 3 Years Of Experience Directly Related To The Duties And Responsibilities Specified.</v>
      </c>
      <c r="J189" s="2" t="str">
        <v>Coding Education Manager</v>
      </c>
      <c r="K189" s="2"/>
      <c r="N189" s="2"/>
    </row>
    <row r="190" spans="1:14" ht="19.5" customHeight="1" x14ac:dyDescent="0.25">
      <c r="A190" s="2" t="s">
        <v>822</v>
      </c>
      <c r="B190" s="1" t="str">
        <f>VLOOKUP(A190,ClassificationT!A:B,2,FALSE)</f>
        <v>Collections Manager</v>
      </c>
      <c r="C190" s="2" t="str">
        <f>VLOOKUP(A190,ClassificationT!A:D,4,FALSE)</f>
        <v>SE</v>
      </c>
      <c r="D190" s="2" t="str">
        <f>VLOOKUP(A190,ClassificationT!A:C,3,FALSE)</f>
        <v>Grade 13</v>
      </c>
      <c r="E190" s="2">
        <f>VLOOKUP(A190,ClassificationT!A:T,19,FALSE)</f>
        <v>4</v>
      </c>
      <c r="F190" s="2">
        <f>VLOOKUP(A190,ClassificationT!A:T,20,FALSE)</f>
        <v>5</v>
      </c>
      <c r="G190" s="2" t="str">
        <f>IFERROR(VLOOKUP(B190,ClassificationT!B:K,10,FALSE),"-")</f>
        <v>Bachelor's degree</v>
      </c>
      <c r="H190" s="2" t="str">
        <f>IFERROR(VLOOKUP(B190,ClassificationT!B:L,11,FALSE),"-")</f>
        <v>At L least 5 years of experience directly related to the duties and responsibilities specified.</v>
      </c>
      <c r="J190" s="2" t="str">
        <v>Collections Associate</v>
      </c>
      <c r="K190" s="2"/>
      <c r="N190" s="2"/>
    </row>
    <row r="191" spans="1:14" ht="19.5" customHeight="1" x14ac:dyDescent="0.25">
      <c r="A191" s="2" t="s">
        <v>1081</v>
      </c>
      <c r="B191" s="1" t="str">
        <f>VLOOKUP(A191,ClassificationT!A:B,2,FALSE)</f>
        <v>Communication &amp; Outreach Spec</v>
      </c>
      <c r="C191" s="2" t="str">
        <f>VLOOKUP(A191,ClassificationT!A:D,4,FALSE)</f>
        <v>SE</v>
      </c>
      <c r="D191" s="2" t="str">
        <f>VLOOKUP(A191,ClassificationT!A:C,3,FALSE)</f>
        <v>Grade 12</v>
      </c>
      <c r="E191" s="2">
        <f>VLOOKUP(A191,ClassificationT!A:T,19,FALSE)</f>
        <v>0</v>
      </c>
      <c r="F191" s="2">
        <f>VLOOKUP(A191,ClassificationT!A:T,20,FALSE)</f>
        <v>7</v>
      </c>
      <c r="G191" s="2" t="str">
        <f>IFERROR(VLOOKUP(B191,ClassificationT!B:K,10,FALSE),"-")</f>
        <v>High school diploma or GED</v>
      </c>
      <c r="H191" s="2" t="str">
        <f>IFERROR(VLOOKUP(B191,ClassificationT!B:L,11,FALSE),"-")</f>
        <v>At Least 7 Years Of Experience Directly Related To The Duties And Responsibilities Specified.</v>
      </c>
      <c r="J191" s="2" t="str">
        <v>Collections Manager</v>
      </c>
      <c r="K191" s="2"/>
      <c r="N191" s="2"/>
    </row>
    <row r="192" spans="1:14" ht="19.5" customHeight="1" x14ac:dyDescent="0.25">
      <c r="A192" s="2" t="s">
        <v>1555</v>
      </c>
      <c r="B192" s="1" t="str">
        <f>VLOOKUP(A192,ClassificationT!A:B,2,FALSE)</f>
        <v>Community Health Worker</v>
      </c>
      <c r="C192" s="2" t="str">
        <f>VLOOKUP(A192,ClassificationT!A:D,4,FALSE)</f>
        <v>SN</v>
      </c>
      <c r="D192" s="2" t="str">
        <f>VLOOKUP(A192,ClassificationT!A:C,3,FALSE)</f>
        <v>Grade 09</v>
      </c>
      <c r="E192" s="2">
        <f>VLOOKUP(A192,ClassificationT!A:T,19,FALSE)</f>
        <v>0</v>
      </c>
      <c r="F192" s="2">
        <f>VLOOKUP(A192,ClassificationT!A:T,20,FALSE)</f>
        <v>1</v>
      </c>
      <c r="G192" s="2" t="str">
        <f>IFERROR(VLOOKUP(B192,ClassificationT!B:K,10,FALSE),"-")</f>
        <v>High school diploma or GED</v>
      </c>
      <c r="H192" s="2" t="str">
        <f>IFERROR(VLOOKUP(B192,ClassificationT!B:L,11,FALSE),"-")</f>
        <v>At least 1 year of experience directly related to the duties and responsibilities specified.</v>
      </c>
      <c r="J192" s="2" t="str">
        <v>Communication &amp; Outreach Spec</v>
      </c>
      <c r="K192" s="2"/>
      <c r="N192" s="2"/>
    </row>
    <row r="193" spans="1:14" ht="19.5" customHeight="1" x14ac:dyDescent="0.25">
      <c r="A193" s="2" t="s">
        <v>1180</v>
      </c>
      <c r="B193" s="1" t="str">
        <f>VLOOKUP(A193,ClassificationT!A:B,2,FALSE)</f>
        <v>Community Health Worker,Lead</v>
      </c>
      <c r="C193" s="2" t="str">
        <f>VLOOKUP(A193,ClassificationT!A:D,4,FALSE)</f>
        <v>SN</v>
      </c>
      <c r="D193" s="2" t="str">
        <f>VLOOKUP(A193,ClassificationT!A:C,3,FALSE)</f>
        <v>Grade 11</v>
      </c>
      <c r="E193" s="2">
        <f>VLOOKUP(A193,ClassificationT!A:T,19,FALSE)</f>
        <v>0</v>
      </c>
      <c r="F193" s="2">
        <f>VLOOKUP(A193,ClassificationT!A:T,20,FALSE)</f>
        <v>5</v>
      </c>
      <c r="G193" s="2" t="str">
        <f>IFERROR(VLOOKUP(B193,ClassificationT!B:K,10,FALSE),"-")</f>
        <v>High school diploma or GED</v>
      </c>
      <c r="H193" s="2" t="str">
        <f>IFERROR(VLOOKUP(B193,ClassificationT!B:L,11,FALSE),"-")</f>
        <v>At Least 5 Years Of Experience Directly Related To The Duties And Responsibilities Specified.</v>
      </c>
      <c r="J193" s="2" t="str">
        <v>Community Health Worker</v>
      </c>
      <c r="K193" s="2"/>
      <c r="N193" s="2"/>
    </row>
    <row r="194" spans="1:14" ht="19.5" customHeight="1" x14ac:dyDescent="0.25">
      <c r="A194" s="2" t="s">
        <v>1248</v>
      </c>
      <c r="B194" s="1" t="str">
        <f>VLOOKUP(A194,ClassificationT!A:B,2,FALSE)</f>
        <v>Community-Based Resrch Splst</v>
      </c>
      <c r="C194" s="2" t="str">
        <f>VLOOKUP(A194,ClassificationT!A:D,4,FALSE)</f>
        <v>SE</v>
      </c>
      <c r="D194" s="2" t="str">
        <f>VLOOKUP(A194,ClassificationT!A:C,3,FALSE)</f>
        <v>Grade 11</v>
      </c>
      <c r="E194" s="2">
        <f>VLOOKUP(A194,ClassificationT!A:T,19,FALSE)</f>
        <v>4</v>
      </c>
      <c r="F194" s="2">
        <f>VLOOKUP(A194,ClassificationT!A:T,20,FALSE)</f>
        <v>2</v>
      </c>
      <c r="G194" s="2" t="str">
        <f>IFERROR(VLOOKUP(B194,ClassificationT!B:K,10,FALSE),"-")</f>
        <v>Bachelor's degree</v>
      </c>
      <c r="H194" s="2" t="str">
        <f>IFERROR(VLOOKUP(B194,ClassificationT!B:L,11,FALSE),"-")</f>
        <v>At Least 2 Years Of Experience Directly Related To The Duties And Responsibilities Specified.</v>
      </c>
      <c r="J194" s="2" t="str">
        <v>Community Health Worker,Lead</v>
      </c>
      <c r="K194" s="2"/>
      <c r="N194" s="2"/>
    </row>
    <row r="195" spans="1:14" ht="19.5" customHeight="1" x14ac:dyDescent="0.25">
      <c r="A195" s="2" t="s">
        <v>939</v>
      </c>
      <c r="B195" s="1" t="str">
        <f>VLOOKUP(A195,ClassificationT!A:B,2,FALSE)</f>
        <v>Compensation Specialist</v>
      </c>
      <c r="C195" s="2" t="str">
        <f>VLOOKUP(A195,ClassificationT!A:D,4,FALSE)</f>
        <v>SE</v>
      </c>
      <c r="D195" s="2" t="str">
        <f>VLOOKUP(A195,ClassificationT!A:C,3,FALSE)</f>
        <v>Grade 13</v>
      </c>
      <c r="E195" s="2">
        <f>VLOOKUP(A195,ClassificationT!A:T,19,FALSE)</f>
        <v>4</v>
      </c>
      <c r="F195" s="2">
        <f>VLOOKUP(A195,ClassificationT!A:T,20,FALSE)</f>
        <v>3</v>
      </c>
      <c r="G195" s="2" t="str">
        <f>IFERROR(VLOOKUP(B195,ClassificationT!B:K,10,FALSE),"-")</f>
        <v>Bachelor's degree</v>
      </c>
      <c r="H195" s="2" t="str">
        <f>IFERROR(VLOOKUP(B195,ClassificationT!B:L,11,FALSE),"-")</f>
        <v>At Least 3 Years Of Experience Directly Related To The Duties And Responsibilities Specified.</v>
      </c>
      <c r="J195" s="2" t="str">
        <v>Community-Based Resrch Splst</v>
      </c>
      <c r="K195" s="2"/>
      <c r="N195" s="2"/>
    </row>
    <row r="196" spans="1:14" ht="19.5" customHeight="1" x14ac:dyDescent="0.25">
      <c r="A196" s="2" t="s">
        <v>722</v>
      </c>
      <c r="B196" s="1" t="str">
        <f>VLOOKUP(A196,ClassificationT!A:B,2,FALSE)</f>
        <v>Compensation Specialist,Sr</v>
      </c>
      <c r="C196" s="2" t="str">
        <f>VLOOKUP(A196,ClassificationT!A:D,4,FALSE)</f>
        <v>SE</v>
      </c>
      <c r="D196" s="2" t="str">
        <f>VLOOKUP(A196,ClassificationT!A:C,3,FALSE)</f>
        <v>Grade 14</v>
      </c>
      <c r="E196" s="2">
        <f>VLOOKUP(A196,ClassificationT!A:T,19,FALSE)</f>
        <v>4</v>
      </c>
      <c r="F196" s="2">
        <f>VLOOKUP(A196,ClassificationT!A:T,20,FALSE)</f>
        <v>5</v>
      </c>
      <c r="G196" s="2" t="str">
        <f>IFERROR(VLOOKUP(B196,ClassificationT!B:K,10,FALSE),"-")</f>
        <v>Bachelor's degree</v>
      </c>
      <c r="H196" s="2" t="str">
        <f>IFERROR(VLOOKUP(B196,ClassificationT!B:L,11,FALSE),"-")</f>
        <v>At Least 5 Years Of Experience Directly Related To The Duties And Responsibilities Specified.</v>
      </c>
      <c r="J196" s="2" t="str">
        <v>Compensation Specialist</v>
      </c>
      <c r="K196" s="2"/>
      <c r="N196" s="2"/>
    </row>
    <row r="197" spans="1:14" ht="19.5" customHeight="1" x14ac:dyDescent="0.25">
      <c r="A197" s="2" t="s">
        <v>1369</v>
      </c>
      <c r="B197" s="1" t="str">
        <f>VLOOKUP(A197,ClassificationT!A:B,2,FALSE)</f>
        <v>Compliance Asst</v>
      </c>
      <c r="C197" s="2" t="str">
        <f>VLOOKUP(A197,ClassificationT!A:D,4,FALSE)</f>
        <v>SE</v>
      </c>
      <c r="D197" s="2" t="str">
        <f>VLOOKUP(A197,ClassificationT!A:C,3,FALSE)</f>
        <v>Grade 11</v>
      </c>
      <c r="E197" s="2">
        <f>VLOOKUP(A197,ClassificationT!A:T,19,FALSE)</f>
        <v>0</v>
      </c>
      <c r="F197" s="2">
        <f>VLOOKUP(A197,ClassificationT!A:T,20,FALSE)</f>
        <v>4</v>
      </c>
      <c r="G197" s="2" t="str">
        <f>IFERROR(VLOOKUP(B197,ClassificationT!B:K,10,FALSE),"-")</f>
        <v>High school diploma or GED</v>
      </c>
      <c r="H197" s="2" t="str">
        <f>IFERROR(VLOOKUP(B197,ClassificationT!B:L,11,FALSE),"-")</f>
        <v>At Least 4 Years Of Experience Directly Related To The Duties And Responsibilities Specified.</v>
      </c>
      <c r="J197" s="2" t="str">
        <v>Compensation Specialist,Sr</v>
      </c>
      <c r="K197" s="2"/>
      <c r="N197" s="2"/>
    </row>
    <row r="198" spans="1:14" ht="19.5" customHeight="1" x14ac:dyDescent="0.25">
      <c r="A198" s="2" t="s">
        <v>511</v>
      </c>
      <c r="B198" s="1" t="str">
        <f>VLOOKUP(A198,ClassificationT!A:B,2,FALSE)</f>
        <v>Compliance Programs Manager</v>
      </c>
      <c r="C198" s="2" t="str">
        <f>VLOOKUP(A198,ClassificationT!A:D,4,FALSE)</f>
        <v>SE</v>
      </c>
      <c r="D198" s="2" t="str">
        <f>VLOOKUP(A198,ClassificationT!A:C,3,FALSE)</f>
        <v>Grade 14</v>
      </c>
      <c r="E198" s="2">
        <f>VLOOKUP(A198,ClassificationT!A:T,19,FALSE)</f>
        <v>4</v>
      </c>
      <c r="F198" s="2">
        <f>VLOOKUP(A198,ClassificationT!A:T,20,FALSE)</f>
        <v>5</v>
      </c>
      <c r="G198" s="2" t="str">
        <f>IFERROR(VLOOKUP(B198,ClassificationT!B:K,10,FALSE),"-")</f>
        <v>Bachelor's degree</v>
      </c>
      <c r="H198" s="2" t="str">
        <f>IFERROR(VLOOKUP(B198,ClassificationT!B:L,11,FALSE),"-")</f>
        <v>At Least 5 Years Of Experience Directly Related To The Duties And Responsibilities Specified.</v>
      </c>
      <c r="J198" s="2" t="str">
        <v>Compliance Asst</v>
      </c>
      <c r="K198" s="2"/>
      <c r="N198" s="2"/>
    </row>
    <row r="199" spans="1:14" ht="19.5" customHeight="1" x14ac:dyDescent="0.25">
      <c r="A199" s="2" t="s">
        <v>752</v>
      </c>
      <c r="B199" s="1" t="str">
        <f>VLOOKUP(A199,ClassificationT!A:B,2,FALSE)</f>
        <v>Compliance Splst</v>
      </c>
      <c r="C199" s="2" t="str">
        <f>VLOOKUP(A199,ClassificationT!A:D,4,FALSE)</f>
        <v>SE</v>
      </c>
      <c r="D199" s="2" t="str">
        <f>VLOOKUP(A199,ClassificationT!A:C,3,FALSE)</f>
        <v>Grade 13</v>
      </c>
      <c r="E199" s="2">
        <f>VLOOKUP(A199,ClassificationT!A:T,19,FALSE)</f>
        <v>4</v>
      </c>
      <c r="F199" s="2">
        <f>VLOOKUP(A199,ClassificationT!A:T,20,FALSE)</f>
        <v>3</v>
      </c>
      <c r="G199" s="2" t="str">
        <f>IFERROR(VLOOKUP(B199,ClassificationT!B:K,10,FALSE),"-")</f>
        <v>Bachelor's degree</v>
      </c>
      <c r="H199" s="2" t="str">
        <f>IFERROR(VLOOKUP(B199,ClassificationT!B:L,11,FALSE),"-")</f>
        <v>At Least 3 Years Of Experience Directly Related To The Duties And Responsibilities Specified.</v>
      </c>
      <c r="J199" s="2" t="str">
        <v>Compliance Programs Manager</v>
      </c>
      <c r="K199" s="2"/>
      <c r="N199" s="2"/>
    </row>
    <row r="200" spans="1:14" ht="19.5" customHeight="1" x14ac:dyDescent="0.25">
      <c r="A200" s="2" t="s">
        <v>1533</v>
      </c>
      <c r="B200" s="1" t="str">
        <f>VLOOKUP(A200,ClassificationT!A:B,2,FALSE)</f>
        <v>Contact Tracer</v>
      </c>
      <c r="C200" s="2" t="str">
        <f>VLOOKUP(A200,ClassificationT!A:D,4,FALSE)</f>
        <v>SN</v>
      </c>
      <c r="D200" s="2" t="str">
        <f>VLOOKUP(A200,ClassificationT!A:C,3,FALSE)</f>
        <v>Grade 10</v>
      </c>
      <c r="E200" s="2">
        <f>VLOOKUP(A200,ClassificationT!A:T,19,FALSE)</f>
        <v>0</v>
      </c>
      <c r="F200" s="2">
        <f>VLOOKUP(A200,ClassificationT!A:T,20,FALSE)</f>
        <v>2</v>
      </c>
      <c r="G200" s="2" t="str">
        <f>IFERROR(VLOOKUP(B200,ClassificationT!B:K,10,FALSE),"-")</f>
        <v>High school degree or GED</v>
      </c>
      <c r="H200" s="2" t="str">
        <f>IFERROR(VLOOKUP(B200,ClassificationT!B:L,11,FALSE),"-")</f>
        <v>At Least 2 Years Of Experience In Public Health, Social Services, Community Outreach, Customer Service, Or Another Related Field.</v>
      </c>
      <c r="J200" s="2" t="str">
        <v>Compliance Splst</v>
      </c>
      <c r="K200" s="2"/>
      <c r="N200" s="2"/>
    </row>
    <row r="201" spans="1:14" ht="19.5" customHeight="1" x14ac:dyDescent="0.25">
      <c r="A201" s="2" t="s">
        <v>1166</v>
      </c>
      <c r="B201" s="1" t="str">
        <f>VLOOKUP(A201,ClassificationT!A:B,2,FALSE)</f>
        <v>Contact Tracing Investigator</v>
      </c>
      <c r="C201" s="2" t="str">
        <f>VLOOKUP(A201,ClassificationT!A:D,4,FALSE)</f>
        <v>SN</v>
      </c>
      <c r="D201" s="2" t="str">
        <f>VLOOKUP(A201,ClassificationT!A:C,3,FALSE)</f>
        <v>Grade 12</v>
      </c>
      <c r="E201" s="2">
        <f>VLOOKUP(A201,ClassificationT!A:T,19,FALSE)</f>
        <v>4</v>
      </c>
      <c r="F201" s="2">
        <f>VLOOKUP(A201,ClassificationT!A:T,20,FALSE)</f>
        <v>4</v>
      </c>
      <c r="G201" s="2" t="str">
        <f>IFERROR(VLOOKUP(B201,ClassificationT!B:K,10,FALSE),"-")</f>
        <v>Bachelor's degree</v>
      </c>
      <c r="H201" s="2" t="str">
        <f>IFERROR(VLOOKUP(B201,ClassificationT!B:L,11,FALSE),"-")</f>
        <v>At least 4 years of experience directly related to health or medical services.</v>
      </c>
      <c r="J201" s="2" t="str">
        <v>Contact Tracer</v>
      </c>
      <c r="K201" s="2"/>
      <c r="N201" s="2"/>
    </row>
    <row r="202" spans="1:14" ht="19.5" customHeight="1" x14ac:dyDescent="0.25">
      <c r="A202" s="2" t="s">
        <v>430</v>
      </c>
      <c r="B202" s="1" t="str">
        <f>VLOOKUP(A202,ClassificationT!A:B,2,FALSE)</f>
        <v>Content Director/KNME</v>
      </c>
      <c r="C202" s="2" t="str">
        <f>VLOOKUP(A202,ClassificationT!A:D,4,FALSE)</f>
        <v>SE</v>
      </c>
      <c r="D202" s="2" t="str">
        <f>VLOOKUP(A202,ClassificationT!A:C,3,FALSE)</f>
        <v>Grade 15</v>
      </c>
      <c r="E202" s="2">
        <f>VLOOKUP(A202,ClassificationT!A:T,19,FALSE)</f>
        <v>4</v>
      </c>
      <c r="F202" s="2">
        <f>VLOOKUP(A202,ClassificationT!A:T,20,FALSE)</f>
        <v>7</v>
      </c>
      <c r="G202" s="2" t="str">
        <f>IFERROR(VLOOKUP(B202,ClassificationT!B:K,10,FALSE),"-")</f>
        <v>Bachelor's degree</v>
      </c>
      <c r="H202" s="2" t="str">
        <f>IFERROR(VLOOKUP(B202,ClassificationT!B:L,11,FALSE),"-")</f>
        <v>At Least 7 Years Of Experience Directly Related To The Duties And Responsibilities Specified.</v>
      </c>
      <c r="J202" s="2" t="str">
        <v>Contact Tracing Investigator</v>
      </c>
      <c r="K202" s="2"/>
      <c r="N202" s="2"/>
    </row>
    <row r="203" spans="1:14" ht="19.5" customHeight="1" x14ac:dyDescent="0.25">
      <c r="A203" s="4" t="s">
        <v>5090</v>
      </c>
      <c r="B203" s="1" t="str">
        <f>VLOOKUP(A203,ClassificationT!A:B,2,FALSE)</f>
        <v>Content Specialist</v>
      </c>
      <c r="C203" s="2" t="str">
        <f>VLOOKUP(A203,ClassificationT!A:D,4,FALSE)</f>
        <v>SN</v>
      </c>
      <c r="D203" s="4" t="str">
        <f>VLOOKUP(A203,ClassificationT!A:C,3,FALSE)</f>
        <v>Grade 12</v>
      </c>
      <c r="E203" s="4">
        <f>VLOOKUP(A203,ClassificationT!A:T,19,FALSE)</f>
        <v>0</v>
      </c>
      <c r="F203" s="4">
        <f>VLOOKUP(A203,ClassificationT!A:T,20,FALSE)</f>
        <v>4</v>
      </c>
      <c r="G203" s="4" t="str">
        <f>IFERROR(VLOOKUP(B203,ClassificationT!B:K,10,FALSE),"-")</f>
        <v>High school diploma or GED</v>
      </c>
      <c r="H203" s="4" t="str">
        <f>IFERROR(VLOOKUP(B203,ClassificationT!B:L,11,FALSE),"-")</f>
        <v>At least 4 years of experience directly related to the duties and responsibilities specified.</v>
      </c>
      <c r="J203" s="2" t="str">
        <v>Content Director/KNME</v>
      </c>
      <c r="K203" s="2"/>
      <c r="N203" s="2"/>
    </row>
    <row r="204" spans="1:14" ht="19.5" customHeight="1" x14ac:dyDescent="0.25">
      <c r="A204" s="2" t="s">
        <v>1345</v>
      </c>
      <c r="B204" s="1" t="str">
        <f>VLOOKUP(A204,ClassificationT!A:B,2,FALSE)</f>
        <v>Contract &amp; Grant Administrator</v>
      </c>
      <c r="C204" s="2" t="str">
        <f>VLOOKUP(A204,ClassificationT!A:D,4,FALSE)</f>
        <v>SE</v>
      </c>
      <c r="D204" s="2" t="str">
        <f>VLOOKUP(A204,ClassificationT!A:C,3,FALSE)</f>
        <v>Grade 11</v>
      </c>
      <c r="E204" s="2">
        <f>VLOOKUP(A204,ClassificationT!A:T,19,FALSE)</f>
        <v>0</v>
      </c>
      <c r="F204" s="2">
        <f>VLOOKUP(A204,ClassificationT!A:T,20,FALSE)</f>
        <v>6</v>
      </c>
      <c r="G204" s="2" t="str">
        <f>IFERROR(VLOOKUP(B204,ClassificationT!B:K,10,FALSE),"-")</f>
        <v>High school diploma or GED</v>
      </c>
      <c r="H204" s="2" t="str">
        <f>IFERROR(VLOOKUP(B204,ClassificationT!B:L,11,FALSE),"-")</f>
        <v>At Least 6 Years Of Experience Directly Related To The Duties And Responsibilities Specified.</v>
      </c>
      <c r="J204" s="2" t="str">
        <v>Content Specialist</v>
      </c>
      <c r="K204" s="2"/>
      <c r="N204" s="2"/>
    </row>
    <row r="205" spans="1:14" ht="19.5" customHeight="1" x14ac:dyDescent="0.25">
      <c r="A205" s="2" t="s">
        <v>1014</v>
      </c>
      <c r="B205" s="1" t="str">
        <f>VLOOKUP(A205,ClassificationT!A:B,2,FALSE)</f>
        <v>Contracts Specialist</v>
      </c>
      <c r="C205" s="2" t="str">
        <f>VLOOKUP(A205,ClassificationT!A:D,4,FALSE)</f>
        <v>SE</v>
      </c>
      <c r="D205" s="2" t="str">
        <f>VLOOKUP(A205,ClassificationT!A:C,3,FALSE)</f>
        <v>Grade 12</v>
      </c>
      <c r="E205" s="2">
        <f>VLOOKUP(A205,ClassificationT!A:T,19,FALSE)</f>
        <v>0</v>
      </c>
      <c r="F205" s="2">
        <f>VLOOKUP(A205,ClassificationT!A:T,20,FALSE)</f>
        <v>7</v>
      </c>
      <c r="G205" s="2" t="str">
        <f>IFERROR(VLOOKUP(B205,ClassificationT!B:K,10,FALSE),"-")</f>
        <v>High school diploma or GED</v>
      </c>
      <c r="H205" s="2" t="str">
        <f>IFERROR(VLOOKUP(B205,ClassificationT!B:L,11,FALSE),"-")</f>
        <v>At Least 7 Years Of Experience Directly Related To The Duties And Responsibilities Specified.</v>
      </c>
      <c r="J205" s="2" t="str">
        <v>Contract &amp; Grant Administrator</v>
      </c>
      <c r="K205" s="2"/>
      <c r="N205" s="2"/>
    </row>
    <row r="206" spans="1:14" ht="19.5" customHeight="1" x14ac:dyDescent="0.25">
      <c r="A206" s="2" t="s">
        <v>2010</v>
      </c>
      <c r="B206" s="1" t="str">
        <f>VLOOKUP(A206,ClassificationT!A:B,2,FALSE)</f>
        <v>Cook</v>
      </c>
      <c r="C206" s="2" t="str">
        <f>VLOOKUP(A206,ClassificationT!A:D,4,FALSE)</f>
        <v>SW</v>
      </c>
      <c r="D206" s="2" t="str">
        <f>VLOOKUP(A206,ClassificationT!A:C,3,FALSE)</f>
        <v>Grade 05</v>
      </c>
      <c r="E206" s="2">
        <f>VLOOKUP(A206,ClassificationT!A:T,19,FALSE)</f>
        <v>0</v>
      </c>
      <c r="F206" s="2">
        <f>VLOOKUP(A206,ClassificationT!A:T,20,FALSE)</f>
        <v>0.5</v>
      </c>
      <c r="G206" s="2" t="str">
        <f>IFERROR(VLOOKUP(B206,ClassificationT!B:K,10,FALSE),"-")</f>
        <v>High school diploma or GED</v>
      </c>
      <c r="H206" s="2" t="str">
        <f>IFERROR(VLOOKUP(B206,ClassificationT!B:L,11,FALSE),"-")</f>
        <v>At least 6 months of experience directly related to the duties and responsibilities specified.</v>
      </c>
      <c r="J206" s="2" t="str">
        <v>Contracts Specialist</v>
      </c>
      <c r="K206" s="2"/>
      <c r="N206" s="2"/>
    </row>
    <row r="207" spans="1:14" ht="19.5" customHeight="1" x14ac:dyDescent="0.25">
      <c r="A207" s="2" t="s">
        <v>1545</v>
      </c>
      <c r="B207" s="1" t="str">
        <f>VLOOKUP(A207,ClassificationT!A:B,2,FALSE)</f>
        <v>Coord,Academics</v>
      </c>
      <c r="C207" s="2" t="str">
        <f>VLOOKUP(A207,ClassificationT!A:D,4,FALSE)</f>
        <v>SN</v>
      </c>
      <c r="D207" s="2" t="str">
        <f>VLOOKUP(A207,ClassificationT!A:C,3,FALSE)</f>
        <v>Grade 10</v>
      </c>
      <c r="E207" s="2">
        <f>VLOOKUP(A207,ClassificationT!A:T,19,FALSE)</f>
        <v>0</v>
      </c>
      <c r="F207" s="2">
        <f>VLOOKUP(A207,ClassificationT!A:T,20,FALSE)</f>
        <v>5</v>
      </c>
      <c r="G207" s="2" t="str">
        <f>IFERROR(VLOOKUP(B207,ClassificationT!B:K,10,FALSE),"-")</f>
        <v>High school diploma or GED</v>
      </c>
      <c r="H207" s="2" t="str">
        <f>IFERROR(VLOOKUP(B207,ClassificationT!B:L,11,FALSE),"-")</f>
        <v xml:space="preserve"> At Least 5 Years Of Experience Directly Related To The Duties And Responsibilities Specified.</v>
      </c>
      <c r="J207" s="2" t="str">
        <v>Cook</v>
      </c>
      <c r="K207" s="2"/>
      <c r="N207" s="2"/>
    </row>
    <row r="208" spans="1:14" ht="19.5" customHeight="1" x14ac:dyDescent="0.25">
      <c r="A208" s="2" t="s">
        <v>1508</v>
      </c>
      <c r="B208" s="1" t="str">
        <f>VLOOKUP(A208,ClassificationT!A:B,2,FALSE)</f>
        <v>Coord,Accommodations</v>
      </c>
      <c r="C208" s="2" t="str">
        <f>VLOOKUP(A208,ClassificationT!A:D,4,FALSE)</f>
        <v>SN</v>
      </c>
      <c r="D208" s="2" t="str">
        <f>VLOOKUP(A208,ClassificationT!A:C,3,FALSE)</f>
        <v>Grade 10</v>
      </c>
      <c r="E208" s="2">
        <f>VLOOKUP(A208,ClassificationT!A:T,19,FALSE)</f>
        <v>0</v>
      </c>
      <c r="F208" s="2">
        <f>VLOOKUP(A208,ClassificationT!A:T,20,FALSE)</f>
        <v>5</v>
      </c>
      <c r="G208" s="2" t="str">
        <f>IFERROR(VLOOKUP(B208,ClassificationT!B:K,10,FALSE),"-")</f>
        <v>High school diploma or GED</v>
      </c>
      <c r="H208" s="2" t="str">
        <f>IFERROR(VLOOKUP(B208,ClassificationT!B:L,11,FALSE),"-")</f>
        <v>At Least 5 Years Of Experience Directly Related To The Duties And Responsibilities Specified.</v>
      </c>
      <c r="J208" s="2" t="str">
        <v>Coord,Academics</v>
      </c>
      <c r="K208" s="2"/>
      <c r="N208" s="2"/>
    </row>
    <row r="209" spans="1:14" ht="19.5" customHeight="1" x14ac:dyDescent="0.25">
      <c r="A209" s="2" t="s">
        <v>1558</v>
      </c>
      <c r="B209" s="1" t="str">
        <f>VLOOKUP(A209,ClassificationT!A:B,2,FALSE)</f>
        <v>Coord,Biomed Rsrch Suppt</v>
      </c>
      <c r="C209" s="2" t="str">
        <f>VLOOKUP(A209,ClassificationT!A:D,4,FALSE)</f>
        <v>SN</v>
      </c>
      <c r="D209" s="2" t="str">
        <f>VLOOKUP(A209,ClassificationT!A:C,3,FALSE)</f>
        <v>Grade 09</v>
      </c>
      <c r="E209" s="2">
        <f>VLOOKUP(A209,ClassificationT!A:T,19,FALSE)</f>
        <v>0</v>
      </c>
      <c r="F209" s="2">
        <f>VLOOKUP(A209,ClassificationT!A:T,20,FALSE)</f>
        <v>5</v>
      </c>
      <c r="G209" s="2" t="str">
        <f>IFERROR(VLOOKUP(B209,ClassificationT!B:K,10,FALSE),"-")</f>
        <v>High school diploma or GED</v>
      </c>
      <c r="H209" s="2" t="str">
        <f>IFERROR(VLOOKUP(B209,ClassificationT!B:L,11,FALSE),"-")</f>
        <v>At Least 5 Years Of Experience Directly Related To The Duties And Responsibilities Specified.</v>
      </c>
      <c r="J209" s="2" t="str">
        <v>Coord,Accommodations</v>
      </c>
      <c r="K209" s="2"/>
      <c r="N209" s="2"/>
    </row>
    <row r="210" spans="1:14" ht="19.5" customHeight="1" x14ac:dyDescent="0.25">
      <c r="A210" s="2" t="s">
        <v>880</v>
      </c>
      <c r="B210" s="1" t="str">
        <f>VLOOKUP(A210,ClassificationT!A:B,2,FALSE)</f>
        <v>Coord,Chemical Safety</v>
      </c>
      <c r="C210" s="2" t="str">
        <f>VLOOKUP(A210,ClassificationT!A:D,4,FALSE)</f>
        <v>SE</v>
      </c>
      <c r="D210" s="2" t="str">
        <f>VLOOKUP(A210,ClassificationT!A:C,3,FALSE)</f>
        <v>Grade 13</v>
      </c>
      <c r="E210" s="2">
        <f>VLOOKUP(A210,ClassificationT!A:T,19,FALSE)</f>
        <v>4</v>
      </c>
      <c r="F210" s="2">
        <f>VLOOKUP(A210,ClassificationT!A:T,20,FALSE)</f>
        <v>3</v>
      </c>
      <c r="G210" s="2" t="str">
        <f>IFERROR(VLOOKUP(B210,ClassificationT!B:K,10,FALSE),"-")</f>
        <v>Bachelor's degree</v>
      </c>
      <c r="H210" s="2" t="str">
        <f>IFERROR(VLOOKUP(B210,ClassificationT!B:L,11,FALSE),"-")</f>
        <v>At Least 3 Years Of Experience Directly Related To The Duties And Responsibilities Specified.</v>
      </c>
      <c r="J210" s="2" t="str">
        <v>Coord,Biomed Rsrch Suppt</v>
      </c>
      <c r="K210" s="2"/>
      <c r="N210" s="2"/>
    </row>
    <row r="211" spans="1:14" ht="19.5" customHeight="1" x14ac:dyDescent="0.25">
      <c r="A211" s="2" t="s">
        <v>2023</v>
      </c>
      <c r="B211" s="1" t="str">
        <f>VLOOKUP(A211,ClassificationT!A:B,2,FALSE)</f>
        <v>Coord,Clery</v>
      </c>
      <c r="C211" s="2" t="str">
        <f>VLOOKUP(A211,ClassificationT!A:D,4,FALSE)</f>
        <v>SE</v>
      </c>
      <c r="D211" s="2" t="str">
        <f>VLOOKUP(A211,ClassificationT!A:C,3,FALSE)</f>
        <v>Grade 14</v>
      </c>
      <c r="E211" s="2">
        <f>VLOOKUP(A211,ClassificationT!A:T,19,FALSE)</f>
        <v>4</v>
      </c>
      <c r="F211" s="2">
        <f>VLOOKUP(A211,ClassificationT!A:T,20,FALSE)</f>
        <v>7</v>
      </c>
      <c r="G211" s="2" t="str">
        <f>IFERROR(VLOOKUP(B211,ClassificationT!B:K,10,FALSE),"-")</f>
        <v>Bachelor Degree in Communications, Criminal Justice or Emergency Management or related field</v>
      </c>
      <c r="H211" s="2" t="str">
        <f>IFERROR(VLOOKUP(B211,ClassificationT!B:L,11,FALSE),"-")</f>
        <v>At least 7 years of experience that is directly related to the duties and responsibilities specified.</v>
      </c>
      <c r="J211" s="2" t="str">
        <v>Coord,Chemical Safety</v>
      </c>
      <c r="K211" s="2"/>
      <c r="N211" s="2"/>
    </row>
    <row r="212" spans="1:14" ht="19.5" customHeight="1" x14ac:dyDescent="0.25">
      <c r="A212" s="2" t="s">
        <v>1769</v>
      </c>
      <c r="B212" s="1" t="str">
        <f>VLOOKUP(A212,ClassificationT!A:B,2,FALSE)</f>
        <v>Coord,Clinic</v>
      </c>
      <c r="C212" s="2" t="str">
        <f>VLOOKUP(A212,ClassificationT!A:D,4,FALSE)</f>
        <v>SN</v>
      </c>
      <c r="D212" s="2" t="str">
        <f>VLOOKUP(A212,ClassificationT!A:C,3,FALSE)</f>
        <v>Grade 08</v>
      </c>
      <c r="E212" s="2">
        <f>VLOOKUP(A212,ClassificationT!A:T,19,FALSE)</f>
        <v>0</v>
      </c>
      <c r="F212" s="2">
        <f>VLOOKUP(A212,ClassificationT!A:T,20,FALSE)</f>
        <v>3</v>
      </c>
      <c r="G212" s="2" t="str">
        <f>IFERROR(VLOOKUP(B212,ClassificationT!B:K,10,FALSE),"-")</f>
        <v>High school diploma or GED</v>
      </c>
      <c r="H212" s="2" t="str">
        <f>IFERROR(VLOOKUP(B212,ClassificationT!B:L,11,FALSE),"-")</f>
        <v>At Least 3 Years Of Experience Directly Related To The Duties And Responsibilities Specified.</v>
      </c>
      <c r="J212" s="2" t="str">
        <v>Coord,Clery</v>
      </c>
      <c r="K212" s="2"/>
      <c r="N212" s="2"/>
    </row>
    <row r="213" spans="1:14" ht="19.5" customHeight="1" x14ac:dyDescent="0.25">
      <c r="A213" s="2" t="s">
        <v>1200</v>
      </c>
      <c r="B213" s="1" t="str">
        <f>VLOOKUP(A213,ClassificationT!A:B,2,FALSE)</f>
        <v>Coord,Curriculum Development</v>
      </c>
      <c r="C213" s="2" t="str">
        <f>VLOOKUP(A213,ClassificationT!A:D,4,FALSE)</f>
        <v>SN</v>
      </c>
      <c r="D213" s="2" t="str">
        <f>VLOOKUP(A213,ClassificationT!A:C,3,FALSE)</f>
        <v>Grade 11</v>
      </c>
      <c r="E213" s="2">
        <f>VLOOKUP(A213,ClassificationT!A:T,19,FALSE)</f>
        <v>4</v>
      </c>
      <c r="F213" s="2">
        <f>VLOOKUP(A213,ClassificationT!A:T,20,FALSE)</f>
        <v>1</v>
      </c>
      <c r="G213" s="2" t="str">
        <f>IFERROR(VLOOKUP(B213,ClassificationT!B:K,10,FALSE),"-")</f>
        <v>Bachelor's degree</v>
      </c>
      <c r="H213" s="2" t="str">
        <f>IFERROR(VLOOKUP(B213,ClassificationT!B:L,11,FALSE),"-")</f>
        <v>At Least 1 Year Of Experience Directly Related To The Duties And Responsibilities Specified.</v>
      </c>
      <c r="J213" s="2" t="str">
        <v>Coord,Clinic</v>
      </c>
      <c r="K213" s="2"/>
      <c r="N213" s="2"/>
    </row>
    <row r="214" spans="1:14" ht="19.5" customHeight="1" x14ac:dyDescent="0.25">
      <c r="A214" s="2" t="s">
        <v>1645</v>
      </c>
      <c r="B214" s="1" t="str">
        <f>VLOOKUP(A214,ClassificationT!A:B,2,FALSE)</f>
        <v>Coord,Cust Svc/Loss Prevention</v>
      </c>
      <c r="C214" s="2" t="str">
        <f>VLOOKUP(A214,ClassificationT!A:D,4,FALSE)</f>
        <v>SN</v>
      </c>
      <c r="D214" s="2" t="str">
        <f>VLOOKUP(A214,ClassificationT!A:C,3,FALSE)</f>
        <v>Grade 09</v>
      </c>
      <c r="E214" s="2">
        <f>VLOOKUP(A214,ClassificationT!A:T,19,FALSE)</f>
        <v>0</v>
      </c>
      <c r="F214" s="2">
        <f>VLOOKUP(A214,ClassificationT!A:T,20,FALSE)</f>
        <v>7</v>
      </c>
      <c r="G214" s="2" t="str">
        <f>IFERROR(VLOOKUP(B214,ClassificationT!B:K,10,FALSE),"-")</f>
        <v>High school diploma or GED</v>
      </c>
      <c r="H214" s="2" t="str">
        <f>IFERROR(VLOOKUP(B214,ClassificationT!B:L,11,FALSE),"-")</f>
        <v>At Least 7 Years Of Experience Directly Related To The Duties And Responsibilities Specified.</v>
      </c>
      <c r="J214" s="2" t="str">
        <v>Coord,Curriculum Development</v>
      </c>
      <c r="K214" s="2"/>
      <c r="N214" s="2"/>
    </row>
    <row r="215" spans="1:14" ht="19.5" customHeight="1" x14ac:dyDescent="0.25">
      <c r="A215" s="2" t="s">
        <v>1891</v>
      </c>
      <c r="B215" s="1" t="str">
        <f>VLOOKUP(A215,ClassificationT!A:B,2,FALSE)</f>
        <v>Coord,Custodial Svcs</v>
      </c>
      <c r="C215" s="2" t="str">
        <f>VLOOKUP(A215,ClassificationT!A:D,4,FALSE)</f>
        <v>SN</v>
      </c>
      <c r="D215" s="2" t="str">
        <f>VLOOKUP(A215,ClassificationT!A:C,3,FALSE)</f>
        <v>Grade 07</v>
      </c>
      <c r="E215" s="2">
        <f>VLOOKUP(A215,ClassificationT!A:T,19,FALSE)</f>
        <v>0</v>
      </c>
      <c r="F215" s="2">
        <f>VLOOKUP(A215,ClassificationT!A:T,20,FALSE)</f>
        <v>1</v>
      </c>
      <c r="G215" s="2" t="str">
        <f>IFERROR(VLOOKUP(B215,ClassificationT!B:K,10,FALSE),"-")</f>
        <v>Less than high school</v>
      </c>
      <c r="H215" s="2" t="str">
        <f>IFERROR(VLOOKUP(B215,ClassificationT!B:L,11,FALSE),"-")</f>
        <v>At Least 1 Year Of Experience Directly Related To The Duties And Responsibilities Specified.</v>
      </c>
      <c r="J215" s="2" t="str">
        <v>Coord,Cust Svc/Loss Prevention</v>
      </c>
      <c r="K215" s="2"/>
      <c r="N215" s="2"/>
    </row>
    <row r="216" spans="1:14" ht="19.5" customHeight="1" x14ac:dyDescent="0.25">
      <c r="A216" s="2" t="s">
        <v>1875</v>
      </c>
      <c r="B216" s="1" t="str">
        <f>VLOOKUP(A216,ClassificationT!A:B,2,FALSE)</f>
        <v>Coord,Data Entry</v>
      </c>
      <c r="C216" s="2" t="str">
        <f>VLOOKUP(A216,ClassificationT!A:D,4,FALSE)</f>
        <v>SU</v>
      </c>
      <c r="D216" s="2" t="str">
        <f>VLOOKUP(A216,ClassificationT!A:C,3,FALSE)</f>
        <v>Grade 07</v>
      </c>
      <c r="E216" s="2">
        <f>VLOOKUP(A216,ClassificationT!A:T,19,FALSE)</f>
        <v>0</v>
      </c>
      <c r="F216" s="2">
        <f>VLOOKUP(A216,ClassificationT!A:T,20,FALSE)</f>
        <v>3</v>
      </c>
      <c r="G216" s="2" t="str">
        <f>IFERROR(VLOOKUP(B216,ClassificationT!B:K,10,FALSE),"-")</f>
        <v>High school diploma or GED</v>
      </c>
      <c r="H216" s="2" t="str">
        <f>IFERROR(VLOOKUP(B216,ClassificationT!B:L,11,FALSE),"-")</f>
        <v>At Least 3 Years Of Experience Directly Related To The Duties And Responsibilities Specified.</v>
      </c>
      <c r="J216" s="2" t="str">
        <v>Coord,Custodial Svcs</v>
      </c>
      <c r="K216" s="2"/>
      <c r="N216" s="2"/>
    </row>
    <row r="217" spans="1:14" ht="19.5" customHeight="1" x14ac:dyDescent="0.25">
      <c r="A217" s="2" t="s">
        <v>1657</v>
      </c>
      <c r="B217" s="1" t="str">
        <f>VLOOKUP(A217,ClassificationT!A:B,2,FALSE)</f>
        <v>Coord,Distance Education</v>
      </c>
      <c r="C217" s="2" t="str">
        <f>VLOOKUP(A217,ClassificationT!A:D,4,FALSE)</f>
        <v>SU</v>
      </c>
      <c r="D217" s="2" t="str">
        <f>VLOOKUP(A217,ClassificationT!A:C,3,FALSE)</f>
        <v>Grade 09</v>
      </c>
      <c r="E217" s="2">
        <f>VLOOKUP(A217,ClassificationT!A:T,19,FALSE)</f>
        <v>0</v>
      </c>
      <c r="F217" s="2">
        <f>VLOOKUP(A217,ClassificationT!A:T,20,FALSE)</f>
        <v>3</v>
      </c>
      <c r="G217" s="2" t="str">
        <f>IFERROR(VLOOKUP(B217,ClassificationT!B:K,10,FALSE),"-")</f>
        <v>High school diploma or GED</v>
      </c>
      <c r="H217" s="2" t="str">
        <f>IFERROR(VLOOKUP(B217,ClassificationT!B:L,11,FALSE),"-")</f>
        <v>At Least 3 Years Of Experience Directly Related To The Duties And Responsibilities Specified.</v>
      </c>
      <c r="J217" s="2" t="str">
        <v>Coord,Data Entry</v>
      </c>
      <c r="K217" s="2"/>
      <c r="N217" s="2"/>
    </row>
    <row r="218" spans="1:14" ht="19.5" customHeight="1" x14ac:dyDescent="0.25">
      <c r="A218" s="2" t="s">
        <v>1577</v>
      </c>
      <c r="B218" s="1" t="str">
        <f>VLOOKUP(A218,ClassificationT!A:B,2,FALSE)</f>
        <v>Coord,Education Support</v>
      </c>
      <c r="C218" s="2" t="str">
        <f>VLOOKUP(A218,ClassificationT!A:D,4,FALSE)</f>
        <v>SN</v>
      </c>
      <c r="D218" s="2" t="str">
        <f>VLOOKUP(A218,ClassificationT!A:C,3,FALSE)</f>
        <v>Grade 09</v>
      </c>
      <c r="E218" s="2">
        <f>VLOOKUP(A218,ClassificationT!A:T,19,FALSE)</f>
        <v>0</v>
      </c>
      <c r="F218" s="2">
        <f>VLOOKUP(A218,ClassificationT!A:T,20,FALSE)</f>
        <v>5</v>
      </c>
      <c r="G218" s="2" t="str">
        <f>IFERROR(VLOOKUP(B218,ClassificationT!B:K,10,FALSE),"-")</f>
        <v>High School diploma or GED</v>
      </c>
      <c r="H218" s="2" t="str">
        <f>IFERROR(VLOOKUP(B218,ClassificationT!B:L,11,FALSE),"-")</f>
        <v>At Least 5 Years Of Experience Directly Related To The Duties And Responsibilities Specified.</v>
      </c>
      <c r="J218" s="2" t="str">
        <v>Coord,Distance Education</v>
      </c>
      <c r="K218" s="2"/>
      <c r="N218" s="2"/>
    </row>
    <row r="219" spans="1:14" ht="19.5" customHeight="1" x14ac:dyDescent="0.25">
      <c r="A219" s="2" t="s">
        <v>1805</v>
      </c>
      <c r="B219" s="1" t="str">
        <f>VLOOKUP(A219,ClassificationT!A:B,2,FALSE)</f>
        <v>Coord,Electronic Hlth Records</v>
      </c>
      <c r="C219" s="2" t="str">
        <f>VLOOKUP(A219,ClassificationT!A:D,4,FALSE)</f>
        <v>SN</v>
      </c>
      <c r="D219" s="2" t="str">
        <f>VLOOKUP(A219,ClassificationT!A:C,3,FALSE)</f>
        <v>Grade 07</v>
      </c>
      <c r="E219" s="2">
        <f>VLOOKUP(A219,ClassificationT!A:T,19,FALSE)</f>
        <v>0</v>
      </c>
      <c r="F219" s="2">
        <f>VLOOKUP(A219,ClassificationT!A:T,20,FALSE)</f>
        <v>1</v>
      </c>
      <c r="G219" s="2" t="str">
        <f>IFERROR(VLOOKUP(B219,ClassificationT!B:K,10,FALSE),"-")</f>
        <v>High school diploma or GED</v>
      </c>
      <c r="H219" s="2" t="str">
        <f>IFERROR(VLOOKUP(B219,ClassificationT!B:L,11,FALSE),"-")</f>
        <v>At Least 1 Year Of Experience Directly Related To The Duties And Responsibilities Specified.</v>
      </c>
      <c r="J219" s="2" t="str">
        <v>Coord,Education Support</v>
      </c>
      <c r="K219" s="2"/>
      <c r="N219" s="2"/>
    </row>
    <row r="220" spans="1:14" ht="19.5" customHeight="1" x14ac:dyDescent="0.25">
      <c r="A220" s="2" t="s">
        <v>1726</v>
      </c>
      <c r="B220" s="1" t="str">
        <f>VLOOKUP(A220,ClassificationT!A:B,2,FALSE)</f>
        <v>Coord,Enrollment Services</v>
      </c>
      <c r="C220" s="2" t="str">
        <f>VLOOKUP(A220,ClassificationT!A:D,4,FALSE)</f>
        <v>SU</v>
      </c>
      <c r="D220" s="2" t="str">
        <f>VLOOKUP(A220,ClassificationT!A:C,3,FALSE)</f>
        <v>Grade 08</v>
      </c>
      <c r="E220" s="2">
        <f>VLOOKUP(A220,ClassificationT!A:T,19,FALSE)</f>
        <v>0</v>
      </c>
      <c r="F220" s="2">
        <f>VLOOKUP(A220,ClassificationT!A:T,20,FALSE)</f>
        <v>3</v>
      </c>
      <c r="G220" s="2" t="str">
        <f>IFERROR(VLOOKUP(B220,ClassificationT!B:K,10,FALSE),"-")</f>
        <v>High school diploma or GED</v>
      </c>
      <c r="H220" s="2" t="str">
        <f>IFERROR(VLOOKUP(B220,ClassificationT!B:L,11,FALSE),"-")</f>
        <v>At Least 3 Years Of Experience Directly Related To The Duties And Responsibilities Specified.</v>
      </c>
      <c r="J220" s="2" t="str">
        <v>Coord,Electronic Hlth Records</v>
      </c>
      <c r="K220" s="2"/>
      <c r="N220" s="2"/>
    </row>
    <row r="221" spans="1:14" ht="19.5" customHeight="1" x14ac:dyDescent="0.25">
      <c r="A221" s="2" t="s">
        <v>1246</v>
      </c>
      <c r="B221" s="1" t="str">
        <f>VLOOKUP(A221,ClassificationT!A:B,2,FALSE)</f>
        <v>Coord,Exhibitions</v>
      </c>
      <c r="C221" s="2" t="str">
        <f>VLOOKUP(A221,ClassificationT!A:D,4,FALSE)</f>
        <v>SE</v>
      </c>
      <c r="D221" s="2" t="str">
        <f>VLOOKUP(A221,ClassificationT!A:C,3,FALSE)</f>
        <v>Grade 11</v>
      </c>
      <c r="E221" s="2">
        <f>VLOOKUP(A221,ClassificationT!A:T,19,FALSE)</f>
        <v>4</v>
      </c>
      <c r="F221" s="2">
        <f>VLOOKUP(A221,ClassificationT!A:T,20,FALSE)</f>
        <v>3</v>
      </c>
      <c r="G221" s="2" t="str">
        <f>IFERROR(VLOOKUP(B221,ClassificationT!B:K,10,FALSE),"-")</f>
        <v>Bachelor's degree</v>
      </c>
      <c r="H221" s="2" t="str">
        <f>IFERROR(VLOOKUP(B221,ClassificationT!B:L,11,FALSE),"-")</f>
        <v>At Least 3 Years Of Experience Directly Related To The Duties And Responsibilities Specified.</v>
      </c>
      <c r="J221" s="2" t="str">
        <v>Coord,Enrollment Services</v>
      </c>
      <c r="K221" s="2"/>
      <c r="N221" s="2"/>
    </row>
    <row r="222" spans="1:14" ht="19.5" customHeight="1" x14ac:dyDescent="0.25">
      <c r="A222" s="2" t="s">
        <v>1795</v>
      </c>
      <c r="B222" s="1" t="str">
        <f>VLOOKUP(A222,ClassificationT!A:B,2,FALSE)</f>
        <v>Coord,Facilities</v>
      </c>
      <c r="C222" s="2" t="str">
        <f>VLOOKUP(A222,ClassificationT!A:D,4,FALSE)</f>
        <v>SU</v>
      </c>
      <c r="D222" s="2" t="str">
        <f>VLOOKUP(A222,ClassificationT!A:C,3,FALSE)</f>
        <v>Grade 08</v>
      </c>
      <c r="E222" s="2">
        <f>VLOOKUP(A222,ClassificationT!A:T,19,FALSE)</f>
        <v>0</v>
      </c>
      <c r="F222" s="2">
        <f>VLOOKUP(A222,ClassificationT!A:T,20,FALSE)</f>
        <v>3</v>
      </c>
      <c r="G222" s="2" t="str">
        <f>IFERROR(VLOOKUP(B222,ClassificationT!B:K,10,FALSE),"-")</f>
        <v>High school diploma or GED</v>
      </c>
      <c r="H222" s="2" t="str">
        <f>IFERROR(VLOOKUP(B222,ClassificationT!B:L,11,FALSE),"-")</f>
        <v>At Least 3 Years Of Experience Directly Related To The Duties And Responsibilities Specified.</v>
      </c>
      <c r="J222" s="2" t="str">
        <v>Coord,Exhibitions</v>
      </c>
      <c r="K222" s="2"/>
      <c r="N222" s="2"/>
    </row>
    <row r="223" spans="1:14" ht="19.5" customHeight="1" x14ac:dyDescent="0.25">
      <c r="A223" s="2" t="s">
        <v>1454</v>
      </c>
      <c r="B223" s="1" t="str">
        <f>VLOOKUP(A223,ClassificationT!A:B,2,FALSE)</f>
        <v>Coord,Graduate Programs</v>
      </c>
      <c r="C223" s="2" t="str">
        <f>VLOOKUP(A223,ClassificationT!A:D,4,FALSE)</f>
        <v>SU</v>
      </c>
      <c r="D223" s="2" t="str">
        <f>VLOOKUP(A223,ClassificationT!A:C,3,FALSE)</f>
        <v>Grade 10</v>
      </c>
      <c r="E223" s="2">
        <f>VLOOKUP(A223,ClassificationT!A:T,19,FALSE)</f>
        <v>4</v>
      </c>
      <c r="F223" s="2">
        <f>VLOOKUP(A223,ClassificationT!A:T,20,FALSE)</f>
        <v>2</v>
      </c>
      <c r="G223" s="2" t="str">
        <f>IFERROR(VLOOKUP(B223,ClassificationT!B:K,10,FALSE),"-")</f>
        <v>Bachelor's degree</v>
      </c>
      <c r="H223" s="2" t="str">
        <f>IFERROR(VLOOKUP(B223,ClassificationT!B:L,11,FALSE),"-")</f>
        <v>At Least 2 Years Of Experience Directly Related To The Duties And Responsibilities Specified.</v>
      </c>
      <c r="J223" s="2" t="str">
        <v>Coord,Facilities</v>
      </c>
      <c r="K223" s="2"/>
      <c r="N223" s="2"/>
    </row>
    <row r="224" spans="1:14" ht="19.5" customHeight="1" x14ac:dyDescent="0.25">
      <c r="A224" s="2" t="s">
        <v>1867</v>
      </c>
      <c r="B224" s="1" t="str">
        <f>VLOOKUP(A224,ClassificationT!A:B,2,FALSE)</f>
        <v>Coord,Inventory Control</v>
      </c>
      <c r="C224" s="2" t="str">
        <f>VLOOKUP(A224,ClassificationT!A:D,4,FALSE)</f>
        <v>SU</v>
      </c>
      <c r="D224" s="2" t="str">
        <f>VLOOKUP(A224,ClassificationT!A:C,3,FALSE)</f>
        <v>Grade 07</v>
      </c>
      <c r="E224" s="2">
        <f>VLOOKUP(A224,ClassificationT!A:T,19,FALSE)</f>
        <v>0</v>
      </c>
      <c r="F224" s="2">
        <f>VLOOKUP(A224,ClassificationT!A:T,20,FALSE)</f>
        <v>1</v>
      </c>
      <c r="G224" s="2" t="str">
        <f>IFERROR(VLOOKUP(B224,ClassificationT!B:K,10,FALSE),"-")</f>
        <v>High school diploma or GED</v>
      </c>
      <c r="H224" s="2" t="str">
        <f>IFERROR(VLOOKUP(B224,ClassificationT!B:L,11,FALSE),"-")</f>
        <v>At Least 1 Year Of Experience Directly Related To The Duties And Responsibilities Specified.</v>
      </c>
      <c r="J224" s="2" t="str">
        <v>Coord,Graduate Programs</v>
      </c>
      <c r="K224" s="2"/>
      <c r="N224" s="2"/>
    </row>
    <row r="225" spans="1:14" ht="19.5" customHeight="1" x14ac:dyDescent="0.25">
      <c r="A225" s="2" t="s">
        <v>1407</v>
      </c>
      <c r="B225" s="1" t="str">
        <f>VLOOKUP(A225,ClassificationT!A:B,2,FALSE)</f>
        <v>Coord,Lecture Demonstration</v>
      </c>
      <c r="C225" s="2" t="str">
        <f>VLOOKUP(A225,ClassificationT!A:D,4,FALSE)</f>
        <v>SN</v>
      </c>
      <c r="D225" s="2" t="str">
        <f>VLOOKUP(A225,ClassificationT!A:C,3,FALSE)</f>
        <v>Grade 10</v>
      </c>
      <c r="E225" s="2">
        <f>VLOOKUP(A225,ClassificationT!A:T,19,FALSE)</f>
        <v>4</v>
      </c>
      <c r="F225" s="2">
        <f>VLOOKUP(A225,ClassificationT!A:T,20,FALSE)</f>
        <v>1</v>
      </c>
      <c r="G225" s="2" t="str">
        <f>IFERROR(VLOOKUP(B225,ClassificationT!B:K,10,FALSE),"-")</f>
        <v>Bachelor's degree</v>
      </c>
      <c r="H225" s="2" t="str">
        <f>IFERROR(VLOOKUP(B225,ClassificationT!B:L,11,FALSE),"-")</f>
        <v>At Least 1 Year Of Experience Directly Related To The Duties And Responsibilities Specified.</v>
      </c>
      <c r="J225" s="2" t="str">
        <v>Coord,Inventory Control</v>
      </c>
      <c r="K225" s="2"/>
      <c r="N225" s="2"/>
    </row>
    <row r="226" spans="1:14" ht="19.5" customHeight="1" x14ac:dyDescent="0.25">
      <c r="A226" s="2" t="s">
        <v>1429</v>
      </c>
      <c r="B226" s="1" t="str">
        <f>VLOOKUP(A226,ClassificationT!A:B,2,FALSE)</f>
        <v>Coord,Member Data &amp; Relations</v>
      </c>
      <c r="C226" s="2" t="str">
        <f>VLOOKUP(A226,ClassificationT!A:D,4,FALSE)</f>
        <v>SN</v>
      </c>
      <c r="D226" s="2" t="str">
        <f>VLOOKUP(A226,ClassificationT!A:C,3,FALSE)</f>
        <v>Grade 10</v>
      </c>
      <c r="E226" s="2">
        <f>VLOOKUP(A226,ClassificationT!A:T,19,FALSE)</f>
        <v>0</v>
      </c>
      <c r="F226" s="2">
        <f>VLOOKUP(A226,ClassificationT!A:T,20,FALSE)</f>
        <v>4</v>
      </c>
      <c r="G226" s="2" t="str">
        <f>IFERROR(VLOOKUP(B226,ClassificationT!B:K,10,FALSE),"-")</f>
        <v>High school diploma or GED</v>
      </c>
      <c r="H226" s="2" t="str">
        <f>IFERROR(VLOOKUP(B226,ClassificationT!B:L,11,FALSE),"-")</f>
        <v>At Least 4 Years Of Experience Directly Related To The Duties And Responsibilities Specified.</v>
      </c>
      <c r="J226" s="2" t="str">
        <v>Coord,Lecture Demonstration</v>
      </c>
      <c r="K226" s="2"/>
      <c r="N226" s="2"/>
    </row>
    <row r="227" spans="1:14" ht="19.5" customHeight="1" x14ac:dyDescent="0.25">
      <c r="A227" s="2" t="s">
        <v>1715</v>
      </c>
      <c r="B227" s="1" t="str">
        <f>VLOOKUP(A227,ClassificationT!A:B,2,FALSE)</f>
        <v>Coord,Membership</v>
      </c>
      <c r="C227" s="2" t="str">
        <f>VLOOKUP(A227,ClassificationT!A:D,4,FALSE)</f>
        <v>SN</v>
      </c>
      <c r="D227" s="2" t="str">
        <f>VLOOKUP(A227,ClassificationT!A:C,3,FALSE)</f>
        <v>Grade 08</v>
      </c>
      <c r="E227" s="2">
        <f>VLOOKUP(A227,ClassificationT!A:T,19,FALSE)</f>
        <v>0</v>
      </c>
      <c r="F227" s="2">
        <f>VLOOKUP(A227,ClassificationT!A:T,20,FALSE)</f>
        <v>5</v>
      </c>
      <c r="G227" s="2" t="str">
        <f>IFERROR(VLOOKUP(B227,ClassificationT!B:K,10,FALSE),"-")</f>
        <v>High school diploma or GED</v>
      </c>
      <c r="H227" s="2" t="str">
        <f>IFERROR(VLOOKUP(B227,ClassificationT!B:L,11,FALSE),"-")</f>
        <v>At Least 5 Years Of Experience Directly Related To The Duties And Responsibilities Specified.</v>
      </c>
      <c r="J227" s="2" t="str">
        <v>Coord,Member Data &amp; Relations</v>
      </c>
      <c r="K227" s="2"/>
      <c r="N227" s="2"/>
    </row>
    <row r="228" spans="1:14" ht="19.5" customHeight="1" x14ac:dyDescent="0.25">
      <c r="A228" s="2" t="s">
        <v>1713</v>
      </c>
      <c r="B228" s="1" t="str">
        <f>VLOOKUP(A228,ClassificationT!A:B,2,FALSE)</f>
        <v>Coord,Merchandise/Retail</v>
      </c>
      <c r="C228" s="2" t="str">
        <f>VLOOKUP(A228,ClassificationT!A:D,4,FALSE)</f>
        <v>SN</v>
      </c>
      <c r="D228" s="2" t="str">
        <f>VLOOKUP(A228,ClassificationT!A:C,3,FALSE)</f>
        <v>Grade 08</v>
      </c>
      <c r="E228" s="2">
        <f>VLOOKUP(A228,ClassificationT!A:T,19,FALSE)</f>
        <v>0</v>
      </c>
      <c r="F228" s="2">
        <f>VLOOKUP(A228,ClassificationT!A:T,20,FALSE)</f>
        <v>2</v>
      </c>
      <c r="G228" s="2" t="str">
        <f>IFERROR(VLOOKUP(B228,ClassificationT!B:K,10,FALSE),"-")</f>
        <v>High school diploma or GED</v>
      </c>
      <c r="H228" s="2" t="str">
        <f>IFERROR(VLOOKUP(B228,ClassificationT!B:L,11,FALSE),"-")</f>
        <v>At least 2 years of experience directly related to the duties and responsibilities specified.</v>
      </c>
      <c r="J228" s="2" t="str">
        <v>Coord,Membership</v>
      </c>
      <c r="K228" s="2"/>
      <c r="N228" s="2"/>
    </row>
    <row r="229" spans="1:14" ht="19.5" customHeight="1" x14ac:dyDescent="0.25">
      <c r="A229" s="2" t="s">
        <v>1413</v>
      </c>
      <c r="B229" s="1" t="str">
        <f>VLOOKUP(A229,ClassificationT!A:B,2,FALSE)</f>
        <v>Coord,On-Campus Recruiting</v>
      </c>
      <c r="C229" s="2" t="str">
        <f>VLOOKUP(A229,ClassificationT!A:D,4,FALSE)</f>
        <v>SN</v>
      </c>
      <c r="D229" s="2" t="str">
        <f>VLOOKUP(A229,ClassificationT!A:C,3,FALSE)</f>
        <v>Grade 10</v>
      </c>
      <c r="E229" s="2">
        <f>VLOOKUP(A229,ClassificationT!A:T,19,FALSE)</f>
        <v>4</v>
      </c>
      <c r="F229" s="2">
        <f>VLOOKUP(A229,ClassificationT!A:T,20,FALSE)</f>
        <v>1</v>
      </c>
      <c r="G229" s="2" t="str">
        <f>IFERROR(VLOOKUP(B229,ClassificationT!B:K,10,FALSE),"-")</f>
        <v>Bachelor's degree</v>
      </c>
      <c r="H229" s="2" t="str">
        <f>IFERROR(VLOOKUP(B229,ClassificationT!B:L,11,FALSE),"-")</f>
        <v>At Least 1 Year Of Experience Directly Related To The Duties And Responsibilities Specified.</v>
      </c>
      <c r="J229" s="2" t="str">
        <v>Coord,Merchandise/Retail</v>
      </c>
      <c r="K229" s="2"/>
      <c r="N229" s="2"/>
    </row>
    <row r="230" spans="1:14" ht="19.5" customHeight="1" x14ac:dyDescent="0.25">
      <c r="A230" s="2" t="s">
        <v>1767</v>
      </c>
      <c r="B230" s="1" t="str">
        <f>VLOOKUP(A230,ClassificationT!A:B,2,FALSE)</f>
        <v>Coord,Outreach</v>
      </c>
      <c r="C230" s="2" t="str">
        <f>VLOOKUP(A230,ClassificationT!A:D,4,FALSE)</f>
        <v>SN</v>
      </c>
      <c r="D230" s="2" t="str">
        <f>VLOOKUP(A230,ClassificationT!A:C,3,FALSE)</f>
        <v>Grade 08</v>
      </c>
      <c r="E230" s="2">
        <f>VLOOKUP(A230,ClassificationT!A:T,19,FALSE)</f>
        <v>0</v>
      </c>
      <c r="F230" s="2">
        <f>VLOOKUP(A230,ClassificationT!A:T,20,FALSE)</f>
        <v>5</v>
      </c>
      <c r="G230" s="2" t="str">
        <f>IFERROR(VLOOKUP(B230,ClassificationT!B:K,10,FALSE),"-")</f>
        <v>High school diploma or GED</v>
      </c>
      <c r="H230" s="2" t="str">
        <f>IFERROR(VLOOKUP(B230,ClassificationT!B:L,11,FALSE),"-")</f>
        <v>At Least 5 Years Of Experience Directly Related To The Duties And Responsibilities Specified.</v>
      </c>
      <c r="J230" s="2" t="str">
        <v>Coord,On-Campus Recruiting</v>
      </c>
      <c r="K230" s="2"/>
      <c r="N230" s="2"/>
    </row>
    <row r="231" spans="1:14" ht="19.5" customHeight="1" x14ac:dyDescent="0.25">
      <c r="A231" s="2" t="s">
        <v>1681</v>
      </c>
      <c r="B231" s="1" t="str">
        <f>VLOOKUP(A231,ClassificationT!A:B,2,FALSE)</f>
        <v>Coord,Outreach Clinic</v>
      </c>
      <c r="C231" s="2" t="str">
        <f>VLOOKUP(A231,ClassificationT!A:D,4,FALSE)</f>
        <v>SN</v>
      </c>
      <c r="D231" s="2" t="str">
        <f>VLOOKUP(A231,ClassificationT!A:C,3,FALSE)</f>
        <v>Grade 08</v>
      </c>
      <c r="E231" s="2">
        <f>VLOOKUP(A231,ClassificationT!A:T,19,FALSE)</f>
        <v>0</v>
      </c>
      <c r="F231" s="2">
        <f>VLOOKUP(A231,ClassificationT!A:T,20,FALSE)</f>
        <v>3</v>
      </c>
      <c r="G231" s="2" t="str">
        <f>IFERROR(VLOOKUP(B231,ClassificationT!B:K,10,FALSE),"-")</f>
        <v>High school diploma or GED</v>
      </c>
      <c r="H231" s="2" t="str">
        <f>IFERROR(VLOOKUP(B231,ClassificationT!B:L,11,FALSE),"-")</f>
        <v>At Least 3 Years Of Experience Directly Related To The Duties And Responsibilities Specified.</v>
      </c>
      <c r="J231" s="2" t="str">
        <v>Coord,Outreach</v>
      </c>
      <c r="K231" s="2"/>
      <c r="N231" s="2"/>
    </row>
    <row r="232" spans="1:14" ht="19.5" customHeight="1" x14ac:dyDescent="0.25">
      <c r="A232" s="2" t="s">
        <v>1002</v>
      </c>
      <c r="B232" s="1" t="str">
        <f>VLOOKUP(A232,ClassificationT!A:B,2,FALSE)</f>
        <v>Coord,President's Ofc Events</v>
      </c>
      <c r="C232" s="2" t="str">
        <f>VLOOKUP(A232,ClassificationT!A:D,4,FALSE)</f>
        <v>SE</v>
      </c>
      <c r="D232" s="2" t="str">
        <f>VLOOKUP(A232,ClassificationT!A:C,3,FALSE)</f>
        <v>Grade 12</v>
      </c>
      <c r="E232" s="2">
        <f>VLOOKUP(A232,ClassificationT!A:T,19,FALSE)</f>
        <v>0</v>
      </c>
      <c r="F232" s="2">
        <f>VLOOKUP(A232,ClassificationT!A:T,20,FALSE)</f>
        <v>7</v>
      </c>
      <c r="G232" s="2" t="str">
        <f>IFERROR(VLOOKUP(B232,ClassificationT!B:K,10,FALSE),"-")</f>
        <v>High school diploma or GED</v>
      </c>
      <c r="H232" s="2" t="str">
        <f>IFERROR(VLOOKUP(B232,ClassificationT!B:L,11,FALSE),"-")</f>
        <v>At Least 7 Years Of Experience Directly Related To The Duties And Responsibilities Specified.</v>
      </c>
      <c r="J232" s="2" t="str">
        <v>Coord,Outreach Clinic</v>
      </c>
      <c r="K232" s="2"/>
      <c r="N232" s="2"/>
    </row>
    <row r="233" spans="1:14" ht="19.5" customHeight="1" x14ac:dyDescent="0.25">
      <c r="A233" s="2" t="s">
        <v>1450</v>
      </c>
      <c r="B233" s="1" t="str">
        <f>VLOOKUP(A233,ClassificationT!A:B,2,FALSE)</f>
        <v>Coord,Procurement Card Svcs</v>
      </c>
      <c r="C233" s="2" t="str">
        <f>VLOOKUP(A233,ClassificationT!A:D,4,FALSE)</f>
        <v>SU</v>
      </c>
      <c r="D233" s="2" t="str">
        <f>VLOOKUP(A233,ClassificationT!A:C,3,FALSE)</f>
        <v>Grade 10</v>
      </c>
      <c r="E233" s="2">
        <f>VLOOKUP(A233,ClassificationT!A:T,19,FALSE)</f>
        <v>0</v>
      </c>
      <c r="F233" s="2">
        <f>VLOOKUP(A233,ClassificationT!A:T,20,FALSE)</f>
        <v>5</v>
      </c>
      <c r="G233" s="2" t="str">
        <f>IFERROR(VLOOKUP(B233,ClassificationT!B:K,10,FALSE),"-")</f>
        <v>High school diploma or GED</v>
      </c>
      <c r="H233" s="2" t="str">
        <f>IFERROR(VLOOKUP(B233,ClassificationT!B:L,11,FALSE),"-")</f>
        <v>At Least 5 Years Of Experience Directly Related To The Duties And Responsibilities Specified.</v>
      </c>
      <c r="J233" s="2" t="str">
        <v>Coord,President's Ofc Events</v>
      </c>
      <c r="K233" s="2"/>
      <c r="N233" s="2"/>
    </row>
    <row r="234" spans="1:14" ht="19.5" customHeight="1" x14ac:dyDescent="0.25">
      <c r="A234" s="2" t="s">
        <v>1773</v>
      </c>
      <c r="B234" s="1" t="str">
        <f>VLOOKUP(A234,ClassificationT!A:B,2,FALSE)</f>
        <v>Coord,Program Scheduling</v>
      </c>
      <c r="C234" s="2" t="str">
        <f>VLOOKUP(A234,ClassificationT!A:D,4,FALSE)</f>
        <v>SU</v>
      </c>
      <c r="D234" s="2" t="str">
        <f>VLOOKUP(A234,ClassificationT!A:C,3,FALSE)</f>
        <v>Grade 08</v>
      </c>
      <c r="E234" s="2">
        <f>VLOOKUP(A234,ClassificationT!A:T,19,FALSE)</f>
        <v>0</v>
      </c>
      <c r="F234" s="2">
        <f>VLOOKUP(A234,ClassificationT!A:T,20,FALSE)</f>
        <v>3</v>
      </c>
      <c r="G234" s="2" t="str">
        <f>IFERROR(VLOOKUP(B234,ClassificationT!B:K,10,FALSE),"-")</f>
        <v>High school diploma or GED</v>
      </c>
      <c r="H234" s="2" t="str">
        <f>IFERROR(VLOOKUP(B234,ClassificationT!B:L,11,FALSE),"-")</f>
        <v>At Least 3 Years Of Experience Directly Related To The Duties And Responsibilities Specified.</v>
      </c>
      <c r="J234" s="2" t="str">
        <v>Coord,Procurement Card Svcs</v>
      </c>
      <c r="K234" s="2"/>
      <c r="N234" s="2"/>
    </row>
    <row r="235" spans="1:14" ht="19.5" customHeight="1" x14ac:dyDescent="0.25">
      <c r="A235" s="2" t="s">
        <v>1492</v>
      </c>
      <c r="B235" s="1" t="str">
        <f>VLOOKUP(A235,ClassificationT!A:B,2,FALSE)</f>
        <v>Coord,Program Scheduling Sr</v>
      </c>
      <c r="C235" s="2" t="str">
        <f>VLOOKUP(A235,ClassificationT!A:D,4,FALSE)</f>
        <v>SN</v>
      </c>
      <c r="D235" s="2" t="str">
        <f>VLOOKUP(A235,ClassificationT!A:C,3,FALSE)</f>
        <v>Grade 10</v>
      </c>
      <c r="E235" s="2">
        <f>VLOOKUP(A235,ClassificationT!A:T,19,FALSE)</f>
        <v>0</v>
      </c>
      <c r="F235" s="2">
        <f>VLOOKUP(A235,ClassificationT!A:T,20,FALSE)</f>
        <v>7</v>
      </c>
      <c r="G235" s="2" t="str">
        <f>IFERROR(VLOOKUP(B235,ClassificationT!B:K,10,FALSE),"-")</f>
        <v>High school diploma or GED</v>
      </c>
      <c r="H235" s="2" t="str">
        <f>IFERROR(VLOOKUP(B235,ClassificationT!B:L,11,FALSE),"-")</f>
        <v>At Least 7 Years Of Experience Directly Related To The Duties And Responsibilities Specified.</v>
      </c>
      <c r="J235" s="2" t="str">
        <v>Coord,Program Scheduling</v>
      </c>
      <c r="K235" s="2"/>
      <c r="N235" s="2"/>
    </row>
    <row r="236" spans="1:14" ht="19.5" customHeight="1" x14ac:dyDescent="0.25">
      <c r="A236" s="2" t="s">
        <v>1731</v>
      </c>
      <c r="B236" s="1" t="str">
        <f>VLOOKUP(A236,ClassificationT!A:B,2,FALSE)</f>
        <v>Coord,Public Events</v>
      </c>
      <c r="C236" s="2" t="str">
        <f>VLOOKUP(A236,ClassificationT!A:D,4,FALSE)</f>
        <v>SU</v>
      </c>
      <c r="D236" s="2" t="str">
        <f>VLOOKUP(A236,ClassificationT!A:C,3,FALSE)</f>
        <v>Grade 08</v>
      </c>
      <c r="E236" s="2">
        <f>VLOOKUP(A236,ClassificationT!A:T,19,FALSE)</f>
        <v>0</v>
      </c>
      <c r="F236" s="2">
        <f>VLOOKUP(A236,ClassificationT!A:T,20,FALSE)</f>
        <v>3</v>
      </c>
      <c r="G236" s="2" t="str">
        <f>IFERROR(VLOOKUP(B236,ClassificationT!B:K,10,FALSE),"-")</f>
        <v>High school diploma or GED</v>
      </c>
      <c r="H236" s="2" t="str">
        <f>IFERROR(VLOOKUP(B236,ClassificationT!B:L,11,FALSE),"-")</f>
        <v>At Least 3 Years Of Experience Directly Related To The Duties And Responsibilities Specified.</v>
      </c>
      <c r="J236" s="2" t="str">
        <v>Coord,Program Scheduling Sr</v>
      </c>
      <c r="K236" s="2"/>
      <c r="N236" s="2"/>
    </row>
    <row r="237" spans="1:14" ht="19.5" customHeight="1" x14ac:dyDescent="0.25">
      <c r="A237" s="2" t="s">
        <v>1837</v>
      </c>
      <c r="B237" s="1" t="str">
        <f>VLOOKUP(A237,ClassificationT!A:B,2,FALSE)</f>
        <v>Coord,Purchasing</v>
      </c>
      <c r="C237" s="2" t="str">
        <f>VLOOKUP(A237,ClassificationT!A:D,4,FALSE)</f>
        <v>SU</v>
      </c>
      <c r="D237" s="2" t="str">
        <f>VLOOKUP(A237,ClassificationT!A:C,3,FALSE)</f>
        <v>Grade 07</v>
      </c>
      <c r="E237" s="2">
        <f>VLOOKUP(A237,ClassificationT!A:T,19,FALSE)</f>
        <v>0</v>
      </c>
      <c r="F237" s="2">
        <f>VLOOKUP(A237,ClassificationT!A:T,20,FALSE)</f>
        <v>3</v>
      </c>
      <c r="G237" s="2" t="str">
        <f>IFERROR(VLOOKUP(B237,ClassificationT!B:K,10,FALSE),"-")</f>
        <v>High school diploma or GED</v>
      </c>
      <c r="H237" s="2" t="str">
        <f>IFERROR(VLOOKUP(B237,ClassificationT!B:L,11,FALSE),"-")</f>
        <v>At Least 3 Years Of Experience Directly Related To The Duties And Responsibilities Specified.</v>
      </c>
      <c r="J237" s="2" t="str">
        <v>Coord,Public Events</v>
      </c>
      <c r="K237" s="2"/>
      <c r="N237" s="2"/>
    </row>
    <row r="238" spans="1:14" ht="19.5" customHeight="1" x14ac:dyDescent="0.25">
      <c r="A238" s="2" t="s">
        <v>858</v>
      </c>
      <c r="B238" s="1" t="str">
        <f>VLOOKUP(A238,ClassificationT!A:B,2,FALSE)</f>
        <v>Coord,Quality Assurance</v>
      </c>
      <c r="C238" s="2" t="str">
        <f>VLOOKUP(A238,ClassificationT!A:D,4,FALSE)</f>
        <v>SE</v>
      </c>
      <c r="D238" s="2" t="str">
        <f>VLOOKUP(A238,ClassificationT!A:C,3,FALSE)</f>
        <v>Grade 13</v>
      </c>
      <c r="E238" s="2">
        <f>VLOOKUP(A238,ClassificationT!A:T,19,FALSE)</f>
        <v>2</v>
      </c>
      <c r="F238" s="2">
        <f>VLOOKUP(A238,ClassificationT!A:T,20,FALSE)</f>
        <v>3</v>
      </c>
      <c r="G238" s="2" t="str">
        <f>IFERROR(VLOOKUP(B238,ClassificationT!B:K,10,FALSE),"-")</f>
        <v>Graduate of a nationally accredited Nursing program</v>
      </c>
      <c r="H238" s="2" t="str">
        <f>IFERROR(VLOOKUP(B238,ClassificationT!B:L,11,FALSE),"-")</f>
        <v>At Least 3 Years Of Experience Directly Related To The Duties And Responsibilities Specified.</v>
      </c>
      <c r="J238" s="2" t="str">
        <v>Coord,Purchasing</v>
      </c>
      <c r="K238" s="2"/>
      <c r="N238" s="2"/>
    </row>
    <row r="239" spans="1:14" ht="19.5" customHeight="1" x14ac:dyDescent="0.25">
      <c r="A239" s="2" t="s">
        <v>1863</v>
      </c>
      <c r="B239" s="1" t="str">
        <f>VLOOKUP(A239,ClassificationT!A:B,2,FALSE)</f>
        <v>Coord,Records Mgmt</v>
      </c>
      <c r="C239" s="2" t="str">
        <f>VLOOKUP(A239,ClassificationT!A:D,4,FALSE)</f>
        <v>SW</v>
      </c>
      <c r="D239" s="2" t="str">
        <f>VLOOKUP(A239,ClassificationT!A:C,3,FALSE)</f>
        <v>Grade 07</v>
      </c>
      <c r="E239" s="2">
        <f>VLOOKUP(A239,ClassificationT!A:T,19,FALSE)</f>
        <v>0</v>
      </c>
      <c r="F239" s="2">
        <f>VLOOKUP(A239,ClassificationT!A:T,20,FALSE)</f>
        <v>1</v>
      </c>
      <c r="G239" s="2" t="str">
        <f>IFERROR(VLOOKUP(B239,ClassificationT!B:K,10,FALSE),"-")</f>
        <v>High school diploma or GED</v>
      </c>
      <c r="H239" s="2" t="str">
        <f>IFERROR(VLOOKUP(B239,ClassificationT!B:L,11,FALSE),"-")</f>
        <v>At Least 1 Year Of Experience Directly Related To The Duties And Responsibilities Specified.</v>
      </c>
      <c r="J239" s="2" t="str">
        <v>Coord,Quality Assurance</v>
      </c>
      <c r="K239" s="2"/>
      <c r="N239" s="2"/>
    </row>
    <row r="240" spans="1:14" ht="19.5" customHeight="1" x14ac:dyDescent="0.25">
      <c r="A240" s="2" t="s">
        <v>1502</v>
      </c>
      <c r="B240" s="1" t="str">
        <f>VLOOKUP(A240,ClassificationT!A:B,2,FALSE)</f>
        <v>Coord,Recreational Services</v>
      </c>
      <c r="C240" s="2" t="str">
        <f>VLOOKUP(A240,ClassificationT!A:D,4,FALSE)</f>
        <v>SU</v>
      </c>
      <c r="D240" s="2" t="str">
        <f>VLOOKUP(A240,ClassificationT!A:C,3,FALSE)</f>
        <v>Grade 10</v>
      </c>
      <c r="E240" s="2">
        <f>VLOOKUP(A240,ClassificationT!A:T,19,FALSE)</f>
        <v>4</v>
      </c>
      <c r="F240" s="2">
        <f>VLOOKUP(A240,ClassificationT!A:T,20,FALSE)</f>
        <v>1</v>
      </c>
      <c r="G240" s="2" t="str">
        <f>IFERROR(VLOOKUP(B240,ClassificationT!B:K,10,FALSE),"-")</f>
        <v>Bachelor's degree</v>
      </c>
      <c r="H240" s="2" t="str">
        <f>IFERROR(VLOOKUP(B240,ClassificationT!B:L,11,FALSE),"-")</f>
        <v>At Least 1 Year Of Experience Directly Related To The Duties And Responsibilities Specified.</v>
      </c>
      <c r="J240" s="2" t="str">
        <v>Coord,Records Mgmt</v>
      </c>
      <c r="K240" s="2"/>
      <c r="N240" s="2"/>
    </row>
    <row r="241" spans="1:14" ht="19.5" customHeight="1" x14ac:dyDescent="0.25">
      <c r="A241" s="2" t="s">
        <v>1525</v>
      </c>
      <c r="B241" s="1" t="str">
        <f>VLOOKUP(A241,ClassificationT!A:B,2,FALSE)</f>
        <v>Coord,Recruitment Services</v>
      </c>
      <c r="C241" s="2" t="str">
        <f>VLOOKUP(A241,ClassificationT!A:D,4,FALSE)</f>
        <v>SU</v>
      </c>
      <c r="D241" s="2" t="str">
        <f>VLOOKUP(A241,ClassificationT!A:C,3,FALSE)</f>
        <v>Grade 10</v>
      </c>
      <c r="E241" s="2">
        <f>VLOOKUP(A241,ClassificationT!A:T,19,FALSE)</f>
        <v>4</v>
      </c>
      <c r="F241" s="2">
        <f>VLOOKUP(A241,ClassificationT!A:T,20,FALSE)</f>
        <v>1</v>
      </c>
      <c r="G241" s="2" t="str">
        <f>IFERROR(VLOOKUP(B241,ClassificationT!B:K,10,FALSE),"-")</f>
        <v>Bachelor's degree</v>
      </c>
      <c r="H241" s="2" t="str">
        <f>IFERROR(VLOOKUP(B241,ClassificationT!B:L,11,FALSE),"-")</f>
        <v>At Least 1 Year Of Experience Directly Related To The Duties And Responsibilities Specified.</v>
      </c>
      <c r="J241" s="2" t="str">
        <v>Coord,Recreational Services</v>
      </c>
      <c r="K241" s="2"/>
      <c r="N241" s="2"/>
    </row>
    <row r="242" spans="1:14" ht="19.5" customHeight="1" x14ac:dyDescent="0.25">
      <c r="A242" s="2" t="s">
        <v>1925</v>
      </c>
      <c r="B242" s="1" t="str">
        <f>VLOOKUP(A242,ClassificationT!A:B,2,FALSE)</f>
        <v>Coord,Recycling</v>
      </c>
      <c r="C242" s="2" t="str">
        <f>VLOOKUP(A242,ClassificationT!A:D,4,FALSE)</f>
        <v>SU</v>
      </c>
      <c r="D242" s="2" t="str">
        <f>VLOOKUP(A242,ClassificationT!A:C,3,FALSE)</f>
        <v>Grade 07</v>
      </c>
      <c r="E242" s="2">
        <f>VLOOKUP(A242,ClassificationT!A:T,19,FALSE)</f>
        <v>0</v>
      </c>
      <c r="F242" s="2">
        <f>VLOOKUP(A242,ClassificationT!A:T,20,FALSE)</f>
        <v>1</v>
      </c>
      <c r="G242" s="2" t="str">
        <f>IFERROR(VLOOKUP(B242,ClassificationT!B:K,10,FALSE),"-")</f>
        <v>High school diploma or GED</v>
      </c>
      <c r="H242" s="2" t="str">
        <f>IFERROR(VLOOKUP(B242,ClassificationT!B:L,11,FALSE),"-")</f>
        <v>At Least 1 Year Of Experience Directly Related To The Duties And Responsibilities Specified.</v>
      </c>
      <c r="J242" s="2" t="str">
        <v>Coord,Recruitment Services</v>
      </c>
      <c r="K242" s="2"/>
      <c r="N242" s="2"/>
    </row>
    <row r="243" spans="1:14" ht="19.5" customHeight="1" x14ac:dyDescent="0.25">
      <c r="A243" s="2" t="s">
        <v>1722</v>
      </c>
      <c r="B243" s="1" t="str">
        <f>VLOOKUP(A243,ClassificationT!A:B,2,FALSE)</f>
        <v>Coord,Referral Services</v>
      </c>
      <c r="C243" s="2" t="str">
        <f>VLOOKUP(A243,ClassificationT!A:D,4,FALSE)</f>
        <v>SN</v>
      </c>
      <c r="D243" s="2" t="str">
        <f>VLOOKUP(A243,ClassificationT!A:C,3,FALSE)</f>
        <v>Grade 08</v>
      </c>
      <c r="E243" s="2">
        <f>VLOOKUP(A243,ClassificationT!A:T,19,FALSE)</f>
        <v>0</v>
      </c>
      <c r="F243" s="2">
        <f>VLOOKUP(A243,ClassificationT!A:T,20,FALSE)</f>
        <v>3</v>
      </c>
      <c r="G243" s="2" t="str">
        <f>IFERROR(VLOOKUP(B243,ClassificationT!B:K,10,FALSE),"-")</f>
        <v>High school diploma or GED</v>
      </c>
      <c r="H243" s="2" t="str">
        <f>IFERROR(VLOOKUP(B243,ClassificationT!B:L,11,FALSE),"-")</f>
        <v>At Least 3 Years Of Experience Directly Related To The Duties And Responsibilities Specified.</v>
      </c>
      <c r="J243" s="2" t="str">
        <v>Coord,Recycling</v>
      </c>
      <c r="K243" s="2"/>
      <c r="N243" s="2"/>
    </row>
    <row r="244" spans="1:14" ht="19.5" customHeight="1" x14ac:dyDescent="0.25">
      <c r="A244" s="2" t="s">
        <v>1523</v>
      </c>
      <c r="B244" s="1" t="str">
        <f>VLOOKUP(A244,ClassificationT!A:B,2,FALSE)</f>
        <v>Coord,Registration</v>
      </c>
      <c r="C244" s="2" t="str">
        <f>VLOOKUP(A244,ClassificationT!A:D,4,FALSE)</f>
        <v>SU</v>
      </c>
      <c r="D244" s="2" t="str">
        <f>VLOOKUP(A244,ClassificationT!A:C,3,FALSE)</f>
        <v>Grade 10</v>
      </c>
      <c r="E244" s="2">
        <f>VLOOKUP(A244,ClassificationT!A:T,19,FALSE)</f>
        <v>0</v>
      </c>
      <c r="F244" s="2">
        <f>VLOOKUP(A244,ClassificationT!A:T,20,FALSE)</f>
        <v>3</v>
      </c>
      <c r="G244" s="2" t="str">
        <f>IFERROR(VLOOKUP(B244,ClassificationT!B:K,10,FALSE),"-")</f>
        <v>High school diploma or GED</v>
      </c>
      <c r="H244" s="2" t="str">
        <f>IFERROR(VLOOKUP(B244,ClassificationT!B:L,11,FALSE),"-")</f>
        <v>At Least 3 Years Of Experience Directly Related To The Duties And Responsibilities Specified.</v>
      </c>
      <c r="J244" s="2" t="str">
        <v>Coord,Referral Services</v>
      </c>
      <c r="K244" s="2"/>
      <c r="N244" s="2"/>
    </row>
    <row r="245" spans="1:14" ht="19.5" customHeight="1" x14ac:dyDescent="0.25">
      <c r="A245" s="2" t="s">
        <v>1521</v>
      </c>
      <c r="B245" s="1" t="str">
        <f>VLOOKUP(A245,ClassificationT!A:B,2,FALSE)</f>
        <v>Coord,Research</v>
      </c>
      <c r="C245" s="2" t="str">
        <f>VLOOKUP(A245,ClassificationT!A:D,4,FALSE)</f>
        <v>SU</v>
      </c>
      <c r="D245" s="2" t="str">
        <f>VLOOKUP(A245,ClassificationT!A:C,3,FALSE)</f>
        <v>Grade 10</v>
      </c>
      <c r="E245" s="2">
        <f>VLOOKUP(A245,ClassificationT!A:T,19,FALSE)</f>
        <v>4</v>
      </c>
      <c r="F245" s="2">
        <f>VLOOKUP(A245,ClassificationT!A:T,20,FALSE)</f>
        <v>1</v>
      </c>
      <c r="G245" s="2" t="str">
        <f>IFERROR(VLOOKUP(B245,ClassificationT!B:K,10,FALSE),"-")</f>
        <v>Bachelor's degree</v>
      </c>
      <c r="H245" s="2" t="str">
        <f>IFERROR(VLOOKUP(B245,ClassificationT!B:L,11,FALSE),"-")</f>
        <v>At Least 1 Year Of Experience Directly Related To The Duties And Responsibilities Specified.</v>
      </c>
      <c r="J245" s="2" t="str">
        <v>Coord,Registration</v>
      </c>
      <c r="K245" s="2"/>
      <c r="N245" s="2"/>
    </row>
    <row r="246" spans="1:14" ht="19.5" customHeight="1" x14ac:dyDescent="0.25">
      <c r="A246" s="2" t="s">
        <v>1335</v>
      </c>
      <c r="B246" s="1" t="str">
        <f>VLOOKUP(A246,ClassificationT!A:B,2,FALSE)</f>
        <v>Coord,Residence Life Area</v>
      </c>
      <c r="C246" s="2" t="str">
        <f>VLOOKUP(A246,ClassificationT!A:D,4,FALSE)</f>
        <v>SE</v>
      </c>
      <c r="D246" s="2" t="str">
        <f>VLOOKUP(A246,ClassificationT!A:C,3,FALSE)</f>
        <v>Grade 11</v>
      </c>
      <c r="E246" s="2">
        <f>VLOOKUP(A246,ClassificationT!A:T,19,FALSE)</f>
        <v>4</v>
      </c>
      <c r="F246" s="2">
        <f>VLOOKUP(A246,ClassificationT!A:T,20,FALSE)</f>
        <v>2</v>
      </c>
      <c r="G246" s="2" t="str">
        <f>IFERROR(VLOOKUP(B246,ClassificationT!B:K,10,FALSE),"-")</f>
        <v>Bachelor's degree</v>
      </c>
      <c r="H246" s="2" t="str">
        <f>IFERROR(VLOOKUP(B246,ClassificationT!B:L,11,FALSE),"-")</f>
        <v>At Least 2 Years Of Experience Directly Related To The Duties And Responsibilities Specified.</v>
      </c>
      <c r="J246" s="2" t="str">
        <v>Coord,Research</v>
      </c>
      <c r="K246" s="2"/>
      <c r="N246" s="2"/>
    </row>
    <row r="247" spans="1:14" ht="19.5" customHeight="1" x14ac:dyDescent="0.25">
      <c r="A247" s="2" t="s">
        <v>1641</v>
      </c>
      <c r="B247" s="1" t="str">
        <f>VLOOKUP(A247,ClassificationT!A:B,2,FALSE)</f>
        <v>Coord,Residence Life Community</v>
      </c>
      <c r="C247" s="2" t="str">
        <f>VLOOKUP(A247,ClassificationT!A:D,4,FALSE)</f>
        <v>SN</v>
      </c>
      <c r="D247" s="2" t="str">
        <f>VLOOKUP(A247,ClassificationT!A:C,3,FALSE)</f>
        <v>Grade 09</v>
      </c>
      <c r="E247" s="2">
        <f>VLOOKUP(A247,ClassificationT!A:T,19,FALSE)</f>
        <v>4</v>
      </c>
      <c r="F247" s="2">
        <f>VLOOKUP(A247,ClassificationT!A:T,20,FALSE)</f>
        <v>0.5</v>
      </c>
      <c r="G247" s="2" t="str">
        <f>IFERROR(VLOOKUP(B247,ClassificationT!B:K,10,FALSE),"-")</f>
        <v>Bachelor's degree</v>
      </c>
      <c r="H247" s="2" t="str">
        <f>IFERROR(VLOOKUP(B247,ClassificationT!B:L,11,FALSE),"-")</f>
        <v>At Least 6 Months Of Experience Directly Related To The Duties And Responsibilities Specified.</v>
      </c>
      <c r="J247" s="2" t="str">
        <v>Coord,Residence Life Area</v>
      </c>
      <c r="K247" s="2"/>
      <c r="N247" s="2"/>
    </row>
    <row r="248" spans="1:14" ht="19.5" customHeight="1" x14ac:dyDescent="0.25">
      <c r="A248" s="2" t="s">
        <v>1504</v>
      </c>
      <c r="B248" s="1" t="str">
        <f>VLOOKUP(A248,ClassificationT!A:B,2,FALSE)</f>
        <v>Coord,Safety &amp; Training</v>
      </c>
      <c r="C248" s="2" t="str">
        <f>VLOOKUP(A248,ClassificationT!A:D,4,FALSE)</f>
        <v>SN</v>
      </c>
      <c r="D248" s="2" t="str">
        <f>VLOOKUP(A248,ClassificationT!A:C,3,FALSE)</f>
        <v>Grade 10</v>
      </c>
      <c r="E248" s="2">
        <f>VLOOKUP(A248,ClassificationT!A:T,19,FALSE)</f>
        <v>0</v>
      </c>
      <c r="F248" s="2">
        <f>VLOOKUP(A248,ClassificationT!A:T,20,FALSE)</f>
        <v>5</v>
      </c>
      <c r="G248" s="2" t="str">
        <f>IFERROR(VLOOKUP(B248,ClassificationT!B:K,10,FALSE),"-")</f>
        <v>High school diploma or GED</v>
      </c>
      <c r="H248" s="2" t="str">
        <f>IFERROR(VLOOKUP(B248,ClassificationT!B:L,11,FALSE),"-")</f>
        <v>At Least 5 Years Of Experience Directly Related To The Duties And Responsibilities Specified.</v>
      </c>
      <c r="J248" s="2" t="str">
        <v>Coord,Residence Life Community</v>
      </c>
      <c r="K248" s="2"/>
      <c r="N248" s="2"/>
    </row>
    <row r="249" spans="1:14" ht="19.5" customHeight="1" x14ac:dyDescent="0.25">
      <c r="A249" s="2" t="s">
        <v>1603</v>
      </c>
      <c r="B249" s="1" t="str">
        <f>VLOOKUP(A249,ClassificationT!A:B,2,FALSE)</f>
        <v>Coord,Scheduling</v>
      </c>
      <c r="C249" s="2" t="str">
        <f>VLOOKUP(A249,ClassificationT!A:D,4,FALSE)</f>
        <v>SU</v>
      </c>
      <c r="D249" s="2" t="str">
        <f>VLOOKUP(A249,ClassificationT!A:C,3,FALSE)</f>
        <v>Grade 09</v>
      </c>
      <c r="E249" s="2">
        <f>VLOOKUP(A249,ClassificationT!A:T,19,FALSE)</f>
        <v>0</v>
      </c>
      <c r="F249" s="2">
        <f>VLOOKUP(A249,ClassificationT!A:T,20,FALSE)</f>
        <v>5</v>
      </c>
      <c r="G249" s="2" t="str">
        <f>IFERROR(VLOOKUP(B249,ClassificationT!B:K,10,FALSE),"-")</f>
        <v>High school diploma or GED</v>
      </c>
      <c r="H249" s="2" t="str">
        <f>IFERROR(VLOOKUP(B249,ClassificationT!B:L,11,FALSE),"-")</f>
        <v>At Least 5 Years Of Experience Directly Related To The Duties And Responsibilities Specified.</v>
      </c>
      <c r="J249" s="2" t="str">
        <v>Coord,Safety &amp; Training</v>
      </c>
      <c r="K249" s="2"/>
      <c r="N249" s="2"/>
    </row>
    <row r="250" spans="1:14" ht="19.5" customHeight="1" x14ac:dyDescent="0.25">
      <c r="A250" s="2" t="s">
        <v>1329</v>
      </c>
      <c r="B250" s="1" t="str">
        <f>VLOOKUP(A250,ClassificationT!A:B,2,FALSE)</f>
        <v>Coord,Scheduling Sr</v>
      </c>
      <c r="C250" s="2" t="str">
        <f>VLOOKUP(A250,ClassificationT!A:D,4,FALSE)</f>
        <v>SN</v>
      </c>
      <c r="D250" s="2" t="str">
        <f>VLOOKUP(A250,ClassificationT!A:C,3,FALSE)</f>
        <v>Grade 11</v>
      </c>
      <c r="E250" s="2">
        <f>VLOOKUP(A250,ClassificationT!A:T,19,FALSE)</f>
        <v>0</v>
      </c>
      <c r="F250" s="2">
        <f>VLOOKUP(A250,ClassificationT!A:T,20,FALSE)</f>
        <v>7</v>
      </c>
      <c r="G250" s="2" t="str">
        <f>IFERROR(VLOOKUP(B250,ClassificationT!B:K,10,FALSE),"-")</f>
        <v>High school diploma or GED</v>
      </c>
      <c r="H250" s="2" t="str">
        <f>IFERROR(VLOOKUP(B250,ClassificationT!B:L,11,FALSE),"-")</f>
        <v>At Least 7 Years Of Experience Directly Related To The Duties And Responsibilities Specified.</v>
      </c>
      <c r="J250" s="2" t="str">
        <v>Coord,Scheduling</v>
      </c>
      <c r="K250" s="2"/>
      <c r="N250" s="2"/>
    </row>
    <row r="251" spans="1:14" ht="19.5" customHeight="1" x14ac:dyDescent="0.25">
      <c r="A251" s="2" t="s">
        <v>1717</v>
      </c>
      <c r="B251" s="1" t="str">
        <f>VLOOKUP(A251,ClassificationT!A:B,2,FALSE)</f>
        <v>Coord,Sign Order Fulfillment</v>
      </c>
      <c r="C251" s="2" t="str">
        <f>VLOOKUP(A251,ClassificationT!A:D,4,FALSE)</f>
        <v>SN</v>
      </c>
      <c r="D251" s="2" t="str">
        <f>VLOOKUP(A251,ClassificationT!A:C,3,FALSE)</f>
        <v>Grade 08</v>
      </c>
      <c r="E251" s="2">
        <f>VLOOKUP(A251,ClassificationT!A:T,19,FALSE)</f>
        <v>0</v>
      </c>
      <c r="F251" s="2">
        <f>VLOOKUP(A251,ClassificationT!A:T,20,FALSE)</f>
        <v>3</v>
      </c>
      <c r="G251" s="2" t="str">
        <f>IFERROR(VLOOKUP(B251,ClassificationT!B:K,10,FALSE),"-")</f>
        <v>High school diploma or GED</v>
      </c>
      <c r="H251" s="2" t="str">
        <f>IFERROR(VLOOKUP(B251,ClassificationT!B:L,11,FALSE),"-")</f>
        <v>At Least 3 Years Of Experience Directly Related To The Duties And Responsibilities Specified.</v>
      </c>
      <c r="J251" s="2" t="str">
        <v>Coord,Scheduling Sr</v>
      </c>
      <c r="K251" s="2"/>
      <c r="N251" s="2"/>
    </row>
    <row r="252" spans="1:14" ht="19.5" customHeight="1" x14ac:dyDescent="0.25">
      <c r="A252" s="14" t="s">
        <v>5208</v>
      </c>
      <c r="B252" s="1" t="str">
        <f>VLOOKUP(A252,ClassificationT!A:B,2,FALSE)</f>
        <v>Coord,Special Activities</v>
      </c>
      <c r="C252" s="4" t="str">
        <f>VLOOKUP(A252,ClassificationT!A:D,4,FALSE)</f>
        <v>SN</v>
      </c>
      <c r="D252" s="4" t="str">
        <f>VLOOKUP(A252,ClassificationT!A:C,3,FALSE)</f>
        <v>Grade 08</v>
      </c>
      <c r="E252" s="4">
        <f>VLOOKUP(A252,ClassificationT!A:T,19,FALSE)</f>
        <v>0</v>
      </c>
      <c r="F252" s="4">
        <f>VLOOKUP(A252,ClassificationT!A:T,20,FALSE)</f>
        <v>3</v>
      </c>
      <c r="G252" s="4" t="str">
        <f>IFERROR(VLOOKUP(B252,ClassificationT!B:K,10,FALSE),"-")</f>
        <v>High school diploma or GED</v>
      </c>
      <c r="H252" s="4" t="str">
        <f>IFERROR(VLOOKUP(B252,ClassificationT!B:L,11,FALSE),"-")</f>
        <v>At east 3 years of experience directly related to the duties and responsibilities specified.</v>
      </c>
      <c r="J252" s="2" t="str">
        <v>Coord,Sign Order Fulfillment</v>
      </c>
      <c r="K252" s="2"/>
      <c r="N252" s="2"/>
    </row>
    <row r="253" spans="1:14" ht="19.5" customHeight="1" x14ac:dyDescent="0.25">
      <c r="A253" s="2" t="s">
        <v>1786</v>
      </c>
      <c r="B253" s="1" t="str">
        <f>VLOOKUP(A253,ClassificationT!A:B,2,FALSE)</f>
        <v>Coord,Special Events</v>
      </c>
      <c r="C253" s="2" t="str">
        <f>VLOOKUP(A253,ClassificationT!A:D,4,FALSE)</f>
        <v>SU</v>
      </c>
      <c r="D253" s="2" t="str">
        <f>VLOOKUP(A253,ClassificationT!A:C,3,FALSE)</f>
        <v>Grade 08</v>
      </c>
      <c r="E253" s="2">
        <f>VLOOKUP(A253,ClassificationT!A:T,19,FALSE)</f>
        <v>0</v>
      </c>
      <c r="F253" s="2">
        <f>VLOOKUP(A253,ClassificationT!A:T,20,FALSE)</f>
        <v>3</v>
      </c>
      <c r="G253" s="2" t="str">
        <f>IFERROR(VLOOKUP(B253,ClassificationT!B:K,10,FALSE),"-")</f>
        <v>High school diploma or GED</v>
      </c>
      <c r="H253" s="2" t="str">
        <f>IFERROR(VLOOKUP(B253,ClassificationT!B:L,11,FALSE),"-")</f>
        <v>At Least 3 Years Of Experience Directly Related To The Duties And Responsibilities Specified.</v>
      </c>
      <c r="J253" s="2" t="str">
        <v>Coord,Special Activities</v>
      </c>
      <c r="K253" s="2"/>
      <c r="N253" s="2"/>
    </row>
    <row r="254" spans="1:14" ht="19.5" customHeight="1" x14ac:dyDescent="0.25">
      <c r="A254" s="2" t="s">
        <v>1663</v>
      </c>
      <c r="B254" s="1" t="str">
        <f>VLOOKUP(A254,ClassificationT!A:B,2,FALSE)</f>
        <v>Coord,Sports Facilities Events</v>
      </c>
      <c r="C254" s="2" t="str">
        <f>VLOOKUP(A254,ClassificationT!A:D,4,FALSE)</f>
        <v>SU</v>
      </c>
      <c r="D254" s="2" t="str">
        <f>VLOOKUP(A254,ClassificationT!A:C,3,FALSE)</f>
        <v>Grade 09</v>
      </c>
      <c r="E254" s="2">
        <f>VLOOKUP(A254,ClassificationT!A:T,19,FALSE)</f>
        <v>0</v>
      </c>
      <c r="F254" s="2">
        <f>VLOOKUP(A254,ClassificationT!A:T,20,FALSE)</f>
        <v>1</v>
      </c>
      <c r="G254" s="2" t="str">
        <f>IFERROR(VLOOKUP(B254,ClassificationT!B:K,10,FALSE),"-")</f>
        <v>High school diploma or GED</v>
      </c>
      <c r="H254" s="2" t="str">
        <f>IFERROR(VLOOKUP(B254,ClassificationT!B:L,11,FALSE),"-")</f>
        <v>At Least 1 Year Of Experience Directly Related To The Duties And Responsibilities Specified.</v>
      </c>
      <c r="J254" s="2" t="str">
        <v>Coord,Special Events</v>
      </c>
      <c r="K254" s="2"/>
      <c r="N254" s="2"/>
    </row>
    <row r="255" spans="1:14" ht="19.5" customHeight="1" x14ac:dyDescent="0.25">
      <c r="A255" s="2" t="s">
        <v>981</v>
      </c>
      <c r="B255" s="1" t="str">
        <f>VLOOKUP(A255,ClassificationT!A:B,2,FALSE)</f>
        <v>Coord,Student &amp; Graduate Svcs</v>
      </c>
      <c r="C255" s="2" t="str">
        <f>VLOOKUP(A255,ClassificationT!A:D,4,FALSE)</f>
        <v>SN</v>
      </c>
      <c r="D255" s="2" t="str">
        <f>VLOOKUP(A255,ClassificationT!A:C,3,FALSE)</f>
        <v>Grade 12</v>
      </c>
      <c r="E255" s="2">
        <f>VLOOKUP(A255,ClassificationT!A:T,19,FALSE)</f>
        <v>0</v>
      </c>
      <c r="F255" s="2">
        <f>VLOOKUP(A255,ClassificationT!A:T,20,FALSE)</f>
        <v>7</v>
      </c>
      <c r="G255" s="2" t="str">
        <f>IFERROR(VLOOKUP(B255,ClassificationT!B:K,10,FALSE),"-")</f>
        <v>High school diploma or GED</v>
      </c>
      <c r="H255" s="2" t="str">
        <f>IFERROR(VLOOKUP(B255,ClassificationT!B:L,11,FALSE),"-")</f>
        <v>At Least 7 Years Of Experience Directly Related To The Duties And Responsibilities Specified.</v>
      </c>
      <c r="J255" s="2" t="str">
        <v>Coord,Sports Facilities Events</v>
      </c>
      <c r="K255" s="2"/>
      <c r="N255" s="2"/>
    </row>
    <row r="256" spans="1:14" ht="19.5" customHeight="1" x14ac:dyDescent="0.25">
      <c r="A256" s="2" t="s">
        <v>1655</v>
      </c>
      <c r="B256" s="1" t="str">
        <f>VLOOKUP(A256,ClassificationT!A:B,2,FALSE)</f>
        <v>Coord,Student Admissions</v>
      </c>
      <c r="C256" s="2" t="str">
        <f>VLOOKUP(A256,ClassificationT!A:D,4,FALSE)</f>
        <v>SU</v>
      </c>
      <c r="D256" s="2" t="str">
        <f>VLOOKUP(A256,ClassificationT!A:C,3,FALSE)</f>
        <v>Grade 09</v>
      </c>
      <c r="E256" s="2">
        <f>VLOOKUP(A256,ClassificationT!A:T,19,FALSE)</f>
        <v>0</v>
      </c>
      <c r="F256" s="2">
        <f>VLOOKUP(A256,ClassificationT!A:T,20,FALSE)</f>
        <v>3</v>
      </c>
      <c r="G256" s="2" t="str">
        <f>IFERROR(VLOOKUP(B256,ClassificationT!B:K,10,FALSE),"-")</f>
        <v>High school diploma or GED</v>
      </c>
      <c r="H256" s="2" t="str">
        <f>IFERROR(VLOOKUP(B256,ClassificationT!B:L,11,FALSE),"-")</f>
        <v>At Least 3 Years Of Experience Directly Related To The Duties And Responsibilities Specified.</v>
      </c>
      <c r="J256" s="2" t="str">
        <v>Coord,Student &amp; Graduate Svcs</v>
      </c>
      <c r="K256" s="2"/>
      <c r="N256" s="2"/>
    </row>
    <row r="257" spans="1:14" ht="19.5" customHeight="1" x14ac:dyDescent="0.25">
      <c r="A257" s="2" t="s">
        <v>1771</v>
      </c>
      <c r="B257" s="1" t="str">
        <f>VLOOKUP(A257,ClassificationT!A:B,2,FALSE)</f>
        <v>Coord,Student Housing</v>
      </c>
      <c r="C257" s="2" t="str">
        <f>VLOOKUP(A257,ClassificationT!A:D,4,FALSE)</f>
        <v>SU</v>
      </c>
      <c r="D257" s="2" t="str">
        <f>VLOOKUP(A257,ClassificationT!A:C,3,FALSE)</f>
        <v>Grade 08</v>
      </c>
      <c r="E257" s="2">
        <f>VLOOKUP(A257,ClassificationT!A:T,19,FALSE)</f>
        <v>0</v>
      </c>
      <c r="F257" s="2">
        <f>VLOOKUP(A257,ClassificationT!A:T,20,FALSE)</f>
        <v>3</v>
      </c>
      <c r="G257" s="2" t="str">
        <f>IFERROR(VLOOKUP(B257,ClassificationT!B:K,10,FALSE),"-")</f>
        <v>High school diploma or GED</v>
      </c>
      <c r="H257" s="2" t="str">
        <f>IFERROR(VLOOKUP(B257,ClassificationT!B:L,11,FALSE),"-")</f>
        <v>At Least 3 Years Of Experience Directly Related To The Duties And Responsibilities Specified.</v>
      </c>
      <c r="J257" s="2" t="str">
        <v>Coord,Student Admissions</v>
      </c>
      <c r="K257" s="2"/>
      <c r="N257" s="2"/>
    </row>
    <row r="258" spans="1:14" ht="19.5" customHeight="1" x14ac:dyDescent="0.25">
      <c r="A258" s="2" t="s">
        <v>1550</v>
      </c>
      <c r="B258" s="1" t="str">
        <f>VLOOKUP(A258,ClassificationT!A:B,2,FALSE)</f>
        <v>Coord,Student Housing Ops</v>
      </c>
      <c r="C258" s="2" t="str">
        <f>VLOOKUP(A258,ClassificationT!A:D,4,FALSE)</f>
        <v>SN</v>
      </c>
      <c r="D258" s="2" t="str">
        <f>VLOOKUP(A258,ClassificationT!A:C,3,FALSE)</f>
        <v>Grade 10</v>
      </c>
      <c r="E258" s="2">
        <f>VLOOKUP(A258,ClassificationT!A:T,19,FALSE)</f>
        <v>0</v>
      </c>
      <c r="F258" s="2">
        <f>VLOOKUP(A258,ClassificationT!A:T,20,FALSE)</f>
        <v>5</v>
      </c>
      <c r="G258" s="2" t="str">
        <f>IFERROR(VLOOKUP(B258,ClassificationT!B:K,10,FALSE),"-")</f>
        <v>High school diploma or GED</v>
      </c>
      <c r="H258" s="2" t="str">
        <f>IFERROR(VLOOKUP(B258,ClassificationT!B:L,11,FALSE),"-")</f>
        <v>At least 5 years of experience directly related to the duties and responsibilities specified.</v>
      </c>
      <c r="J258" s="2" t="str">
        <v>Coord,Student Housing</v>
      </c>
      <c r="K258" s="2"/>
      <c r="N258" s="2"/>
    </row>
    <row r="259" spans="1:14" ht="19.5" customHeight="1" x14ac:dyDescent="0.25">
      <c r="A259" s="2" t="s">
        <v>1784</v>
      </c>
      <c r="B259" s="1" t="str">
        <f>VLOOKUP(A259,ClassificationT!A:B,2,FALSE)</f>
        <v>Coord,Student Services</v>
      </c>
      <c r="C259" s="2" t="str">
        <f>VLOOKUP(A259,ClassificationT!A:D,4,FALSE)</f>
        <v>SU</v>
      </c>
      <c r="D259" s="2" t="str">
        <f>VLOOKUP(A259,ClassificationT!A:C,3,FALSE)</f>
        <v>Grade 08</v>
      </c>
      <c r="E259" s="2">
        <f>VLOOKUP(A259,ClassificationT!A:T,19,FALSE)</f>
        <v>0</v>
      </c>
      <c r="F259" s="2">
        <f>VLOOKUP(A259,ClassificationT!A:T,20,FALSE)</f>
        <v>3</v>
      </c>
      <c r="G259" s="2" t="str">
        <f>IFERROR(VLOOKUP(B259,ClassificationT!B:K,10,FALSE),"-")</f>
        <v>High school diploma or GED</v>
      </c>
      <c r="H259" s="2" t="str">
        <f>IFERROR(VLOOKUP(B259,ClassificationT!B:L,11,FALSE),"-")</f>
        <v xml:space="preserve">  At Least 3 Years Of Experience Directly Related To The Duties And Responsibilities Specified.</v>
      </c>
      <c r="J259" s="2" t="str">
        <v>Coord,Student Housing Ops</v>
      </c>
      <c r="K259" s="2"/>
      <c r="N259" s="2"/>
    </row>
    <row r="260" spans="1:14" ht="19.5" customHeight="1" x14ac:dyDescent="0.25">
      <c r="A260" s="2" t="s">
        <v>1581</v>
      </c>
      <c r="B260" s="1" t="str">
        <f>VLOOKUP(A260,ClassificationT!A:B,2,FALSE)</f>
        <v>Coord,Theatre/Concert Prod</v>
      </c>
      <c r="C260" s="2" t="str">
        <f>VLOOKUP(A260,ClassificationT!A:D,4,FALSE)</f>
        <v>SN</v>
      </c>
      <c r="D260" s="2" t="str">
        <f>VLOOKUP(A260,ClassificationT!A:C,3,FALSE)</f>
        <v>Grade 09</v>
      </c>
      <c r="E260" s="2">
        <f>VLOOKUP(A260,ClassificationT!A:T,19,FALSE)</f>
        <v>0</v>
      </c>
      <c r="F260" s="2">
        <f>VLOOKUP(A260,ClassificationT!A:T,20,FALSE)</f>
        <v>5</v>
      </c>
      <c r="G260" s="2" t="str">
        <f>IFERROR(VLOOKUP(B260,ClassificationT!B:K,10,FALSE),"-")</f>
        <v>High school diploma or GED</v>
      </c>
      <c r="H260" s="2" t="str">
        <f>IFERROR(VLOOKUP(B260,ClassificationT!B:L,11,FALSE),"-")</f>
        <v>At Least 5 Years Of Experience Directly Related To The Duties And Responsibilities Specified.</v>
      </c>
      <c r="J260" s="2" t="str">
        <v>Coord,Student Services</v>
      </c>
      <c r="K260" s="2"/>
      <c r="N260" s="2"/>
    </row>
    <row r="261" spans="1:14" ht="19.5" customHeight="1" x14ac:dyDescent="0.25">
      <c r="A261" s="2" t="s">
        <v>1635</v>
      </c>
      <c r="B261" s="1" t="str">
        <f>VLOOKUP(A261,ClassificationT!A:B,2,FALSE)</f>
        <v>Coord,Ticket Office</v>
      </c>
      <c r="C261" s="2" t="str">
        <f>VLOOKUP(A261,ClassificationT!A:D,4,FALSE)</f>
        <v>SU</v>
      </c>
      <c r="D261" s="2" t="str">
        <f>VLOOKUP(A261,ClassificationT!A:C,3,FALSE)</f>
        <v>Grade 09</v>
      </c>
      <c r="E261" s="2">
        <f>VLOOKUP(A261,ClassificationT!A:T,19,FALSE)</f>
        <v>0</v>
      </c>
      <c r="F261" s="2">
        <f>VLOOKUP(A261,ClassificationT!A:T,20,FALSE)</f>
        <v>3</v>
      </c>
      <c r="G261" s="2" t="str">
        <f>IFERROR(VLOOKUP(B261,ClassificationT!B:K,10,FALSE),"-")</f>
        <v>High school diploma or GED</v>
      </c>
      <c r="H261" s="2" t="str">
        <f>IFERROR(VLOOKUP(B261,ClassificationT!B:L,11,FALSE),"-")</f>
        <v>At Least 3 Years Of Experience Directly Related To The Duties And Responsibilities Specified.</v>
      </c>
      <c r="J261" s="2" t="str">
        <v>Coord,Theatre/Concert Prod</v>
      </c>
      <c r="K261" s="2"/>
      <c r="N261" s="2"/>
    </row>
    <row r="262" spans="1:14" ht="19.5" customHeight="1" x14ac:dyDescent="0.25">
      <c r="A262" s="2" t="s">
        <v>2026</v>
      </c>
      <c r="B262" s="1" t="str">
        <f>VLOOKUP(A262,ClassificationT!A:B,2,FALSE)</f>
        <v>Coord,University Compliance</v>
      </c>
      <c r="C262" s="2" t="str">
        <f>VLOOKUP(A262,ClassificationT!A:D,4,FALSE)</f>
        <v>SE</v>
      </c>
      <c r="D262" s="2" t="str">
        <f>VLOOKUP(A262,ClassificationT!A:C,3,FALSE)</f>
        <v>Grade 15</v>
      </c>
      <c r="E262" s="2">
        <f>VLOOKUP(A262,ClassificationT!A:T,19,FALSE)</f>
        <v>4</v>
      </c>
      <c r="F262" s="2">
        <f>VLOOKUP(A262,ClassificationT!A:T,20,FALSE)</f>
        <v>7</v>
      </c>
      <c r="G262" s="2" t="str">
        <f>IFERROR(VLOOKUP(B262,ClassificationT!B:K,10,FALSE),"-")</f>
        <v>Bachelor's degree</v>
      </c>
      <c r="H262" s="2" t="str">
        <f>IFERROR(VLOOKUP(B262,ClassificationT!B:L,11,FALSE),"-")</f>
        <v>At least 7 years of experience that is directly related to the duties and responsibilities specified.</v>
      </c>
      <c r="J262" s="2" t="str">
        <v>Coord,Ticket Office</v>
      </c>
      <c r="K262" s="2"/>
      <c r="N262" s="2"/>
    </row>
    <row r="263" spans="1:14" ht="19.5" customHeight="1" x14ac:dyDescent="0.25">
      <c r="A263" s="2" t="s">
        <v>1899</v>
      </c>
      <c r="B263" s="1" t="str">
        <f>VLOOKUP(A263,ClassificationT!A:B,2,FALSE)</f>
        <v>Coordinator, Mailing Operation</v>
      </c>
      <c r="C263" s="2" t="str">
        <f>VLOOKUP(A263,ClassificationT!A:D,4,FALSE)</f>
        <v>SN</v>
      </c>
      <c r="D263" s="2" t="str">
        <f>VLOOKUP(A263,ClassificationT!A:C,3,FALSE)</f>
        <v>Grade 06</v>
      </c>
      <c r="E263" s="2">
        <f>VLOOKUP(A263,ClassificationT!A:T,19,FALSE)</f>
        <v>0</v>
      </c>
      <c r="F263" s="2">
        <f>VLOOKUP(A263,ClassificationT!A:T,20,FALSE)</f>
        <v>1</v>
      </c>
      <c r="G263" s="2" t="str">
        <f>IFERROR(VLOOKUP(B263,ClassificationT!B:K,10,FALSE),"-")</f>
        <v>High school diploma or GED</v>
      </c>
      <c r="H263" s="2" t="str">
        <f>IFERROR(VLOOKUP(B263,ClassificationT!B:L,11,FALSE),"-")</f>
        <v>At Least 1 Year Of Experience Directly Related To The Duties And Responsibilities Specified.</v>
      </c>
      <c r="J263" s="2" t="str">
        <v>Coord,University Compliance</v>
      </c>
      <c r="K263" s="2"/>
      <c r="N263" s="2"/>
    </row>
    <row r="264" spans="1:14" ht="19.5" customHeight="1" x14ac:dyDescent="0.25">
      <c r="A264" s="4" t="s">
        <v>5490</v>
      </c>
      <c r="B264" s="1" t="str">
        <f>VLOOKUP(A264,ClassificationT!A:B,2,FALSE)</f>
        <v>Core IT Svcs Splst</v>
      </c>
      <c r="C264" s="4" t="str">
        <f>VLOOKUP(A264,ClassificationT!A:D,4,FALSE)</f>
        <v>SE</v>
      </c>
      <c r="D264" s="4" t="str">
        <f>VLOOKUP(A264,ClassificationT!A:C,3,FALSE)</f>
        <v>Grade 15</v>
      </c>
      <c r="E264" s="4">
        <f>VLOOKUP(A264,ClassificationT!A:T,19,FALSE)</f>
        <v>4</v>
      </c>
      <c r="F264" s="4">
        <f>VLOOKUP(A264,ClassificationT!A:T,20,FALSE)</f>
        <v>4</v>
      </c>
      <c r="G264" s="4" t="str">
        <f>IFERROR(VLOOKUP(B264,ClassificationT!B:K,10,FALSE),"-")</f>
        <v>Bachelor's degree</v>
      </c>
      <c r="H264" s="4" t="str">
        <f>IFERROR(VLOOKUP(B264,ClassificationT!B:L,11,FALSE),"-")</f>
        <v>At least 4 years of experience directly related to the duties and responsibilities specified.</v>
      </c>
      <c r="J264" s="2" t="str">
        <v>Coordinator, Mailing Operation</v>
      </c>
      <c r="K264" s="2"/>
      <c r="N264" s="2"/>
    </row>
    <row r="265" spans="1:14" ht="19.5" customHeight="1" x14ac:dyDescent="0.25">
      <c r="A265" s="2" t="s">
        <v>5486</v>
      </c>
      <c r="B265" s="1" t="str">
        <f>VLOOKUP(A265,ClassificationT!A:B,2,FALSE)</f>
        <v>Core IT Svcs Splst,Sr</v>
      </c>
      <c r="C265" s="2" t="str">
        <f>VLOOKUP(A265,ClassificationT!A:D,4,FALSE)</f>
        <v>SE</v>
      </c>
      <c r="D265" s="2" t="str">
        <f>VLOOKUP(A265,ClassificationT!A:C,3,FALSE)</f>
        <v>Grade 16</v>
      </c>
      <c r="E265" s="2">
        <f>VLOOKUP(A265,ClassificationT!A:T,19,FALSE)</f>
        <v>4</v>
      </c>
      <c r="F265" s="2">
        <f>VLOOKUP(A265,ClassificationT!A:T,20,FALSE)</f>
        <v>5</v>
      </c>
      <c r="G265" s="2" t="str">
        <f>IFERROR(VLOOKUP(B265,ClassificationT!B:K,10,FALSE),"-")</f>
        <v>Bachelor's degree</v>
      </c>
      <c r="H265" s="2" t="str">
        <f>IFERROR(VLOOKUP(B265,ClassificationT!B:L,11,FALSE),"-")</f>
        <v>At least 5 years of experience directly related to the duties and responsibilities specified.</v>
      </c>
      <c r="J265" s="2" t="str">
        <v>Core IT Svcs Splst</v>
      </c>
      <c r="K265" s="2"/>
      <c r="N265" s="2"/>
    </row>
    <row r="266" spans="1:14" ht="19.5" customHeight="1" x14ac:dyDescent="0.25">
      <c r="A266" s="2" t="s">
        <v>85</v>
      </c>
      <c r="B266" s="1" t="str">
        <f>VLOOKUP(A266,ClassificationT!A:B,2,FALSE)</f>
        <v>Counselor/Social Worker</v>
      </c>
      <c r="C266" s="2" t="str">
        <f>VLOOKUP(A266,ClassificationT!A:D,4,FALSE)</f>
        <v>SE</v>
      </c>
      <c r="D266" s="2" t="str">
        <f>VLOOKUP(A266,ClassificationT!A:C,3,FALSE)</f>
        <v>Grade 13</v>
      </c>
      <c r="E266" s="2">
        <f>VLOOKUP(A266,ClassificationT!A:T,19,FALSE)</f>
        <v>6</v>
      </c>
      <c r="F266" s="2">
        <f>VLOOKUP(A266,ClassificationT!A:T,20,FALSE)</f>
        <v>0.5</v>
      </c>
      <c r="G266" s="2" t="str">
        <f>IFERROR(VLOOKUP(B266,ClassificationT!B:K,10,FALSE),"-")</f>
        <v>Master's degree in Counseling, Social Work, or directly related field</v>
      </c>
      <c r="H266" s="2" t="str">
        <f>IFERROR(VLOOKUP(B266,ClassificationT!B:L,11,FALSE),"-")</f>
        <v>At Least 6 Months Of Directly Related Experience Which May Include Internship And/Or Practicum.
Certification/Licensure
Nm Licensure As Lpcc, Lpc, Lmhc, Lmsw, Lcsw, Or Equivalent Level, Or Licensed Out Of State And Eligible For Nm Licensure.</v>
      </c>
      <c r="J266" s="2" t="str">
        <v>Core IT Svcs Splst,Sr</v>
      </c>
      <c r="K266" s="2"/>
      <c r="N266" s="2"/>
    </row>
    <row r="267" spans="1:14" ht="19.5" customHeight="1" x14ac:dyDescent="0.25">
      <c r="A267" s="2" t="s">
        <v>82</v>
      </c>
      <c r="B267" s="1" t="str">
        <f>VLOOKUP(A267,ClassificationT!A:B,2,FALSE)</f>
        <v>Counselor/Social Worker,Sr</v>
      </c>
      <c r="C267" s="2" t="str">
        <f>VLOOKUP(A267,ClassificationT!A:D,4,FALSE)</f>
        <v>SE</v>
      </c>
      <c r="D267" s="2" t="str">
        <f>VLOOKUP(A267,ClassificationT!A:C,3,FALSE)</f>
        <v>Grade 14</v>
      </c>
      <c r="E267" s="2">
        <f>VLOOKUP(A267,ClassificationT!A:T,19,FALSE)</f>
        <v>6</v>
      </c>
      <c r="F267" s="2">
        <f>VLOOKUP(A267,ClassificationT!A:T,20,FALSE)</f>
        <v>3</v>
      </c>
      <c r="G267" s="2" t="str">
        <f>IFERROR(VLOOKUP(B267,ClassificationT!B:K,10,FALSE),"-")</f>
        <v>Master's degree in Counseling, Social Work, or an equivalent field</v>
      </c>
      <c r="H267" s="2" t="str">
        <f>IFERROR(VLOOKUP(B267,ClassificationT!B:L,11,FALSE),"-")</f>
        <v>At Least 3 Years Of Experience Directly Related To The Duties And Responsibilities Specified.
Certification/Licensure
Licensed Professional Clinical Counselor (Lpcc) Or Equivalent Or Licensed Independent Social Worker (Lisw) Or Equivalent Or Licensure Pending, As Documented By Temporary License.</v>
      </c>
      <c r="J267" s="2" t="str">
        <v>Counselor/Social Worker</v>
      </c>
      <c r="K267" s="2"/>
      <c r="N267" s="2"/>
    </row>
    <row r="268" spans="1:14" ht="19.5" customHeight="1" x14ac:dyDescent="0.25">
      <c r="A268" s="2" t="s">
        <v>2189</v>
      </c>
      <c r="B268" s="1" t="str">
        <f>VLOOKUP(A268,ClassificationT!A:B,2,FALSE)</f>
        <v>Course Catalog Specialist</v>
      </c>
      <c r="C268" s="2" t="str">
        <f>VLOOKUP(A268,ClassificationT!A:D,4,FALSE)</f>
        <v>SE</v>
      </c>
      <c r="D268" s="2" t="str">
        <f>VLOOKUP(A268,ClassificationT!A:C,3,FALSE)</f>
        <v>Grade 12</v>
      </c>
      <c r="E268" s="2">
        <f>VLOOKUP(A268,ClassificationT!A:T,19,FALSE)</f>
        <v>4</v>
      </c>
      <c r="F268" s="2">
        <f>VLOOKUP(A268,ClassificationT!A:T,20,FALSE)</f>
        <v>3</v>
      </c>
      <c r="G268" s="2" t="str">
        <f>IFERROR(VLOOKUP(B268,ClassificationT!B:K,10,FALSE),"-")</f>
        <v>Bachelor's degree</v>
      </c>
      <c r="H268" s="2" t="str">
        <f>IFERROR(VLOOKUP(B268,ClassificationT!B:L,11,FALSE),"-")</f>
        <v>At least 3 years of experience directly related to the duties and responsibilities specified.</v>
      </c>
      <c r="J268" s="2" t="str">
        <v>Counselor/Social Worker,Sr</v>
      </c>
      <c r="K268" s="2"/>
      <c r="N268" s="2"/>
    </row>
    <row r="269" spans="1:14" ht="19.5" customHeight="1" x14ac:dyDescent="0.25">
      <c r="A269" s="2" t="s">
        <v>1557</v>
      </c>
      <c r="B269" s="1" t="str">
        <f>VLOOKUP(A269,ClassificationT!A:B,2,FALSE)</f>
        <v>Credentialing Specialist</v>
      </c>
      <c r="C269" s="2" t="str">
        <f>VLOOKUP(A269,ClassificationT!A:D,4,FALSE)</f>
        <v>SN</v>
      </c>
      <c r="D269" s="2" t="str">
        <f>VLOOKUP(A269,ClassificationT!A:C,3,FALSE)</f>
        <v>Grade 10</v>
      </c>
      <c r="E269" s="2">
        <f>VLOOKUP(A269,ClassificationT!A:T,19,FALSE)</f>
        <v>0</v>
      </c>
      <c r="F269" s="2">
        <f>VLOOKUP(A269,ClassificationT!A:T,20,FALSE)</f>
        <v>5</v>
      </c>
      <c r="G269" s="2" t="str">
        <f>IFERROR(VLOOKUP(B269,ClassificationT!B:K,10,FALSE),"-")</f>
        <v>High school diploma or GED</v>
      </c>
      <c r="H269" s="2" t="str">
        <f>IFERROR(VLOOKUP(B269,ClassificationT!B:L,11,FALSE),"-")</f>
        <v>At Least 5 Years Of Experience Directly Related To The Duties And Responsibilities Specified.</v>
      </c>
      <c r="J269" s="2" t="str">
        <v>Course Catalog Specialist</v>
      </c>
      <c r="K269" s="2"/>
      <c r="N269" s="2"/>
    </row>
    <row r="270" spans="1:14" ht="19.5" customHeight="1" x14ac:dyDescent="0.25">
      <c r="A270" s="2" t="s">
        <v>1637</v>
      </c>
      <c r="B270" s="1" t="str">
        <f>VLOOKUP(A270,ClassificationT!A:B,2,FALSE)</f>
        <v>Curator 1</v>
      </c>
      <c r="C270" s="2" t="str">
        <f>VLOOKUP(A270,ClassificationT!A:D,4,FALSE)</f>
        <v>SN</v>
      </c>
      <c r="D270" s="2" t="str">
        <f>VLOOKUP(A270,ClassificationT!A:C,3,FALSE)</f>
        <v>Grade 09</v>
      </c>
      <c r="E270" s="2">
        <f>VLOOKUP(A270,ClassificationT!A:T,19,FALSE)</f>
        <v>4</v>
      </c>
      <c r="F270" s="2">
        <f>VLOOKUP(A270,ClassificationT!A:T,20,FALSE)</f>
        <v>2</v>
      </c>
      <c r="G270" s="2" t="str">
        <f>IFERROR(VLOOKUP(B270,ClassificationT!B:K,10,FALSE),"-")</f>
        <v>Bachelor's degree</v>
      </c>
      <c r="H270" s="2" t="str">
        <f>IFERROR(VLOOKUP(B270,ClassificationT!B:L,11,FALSE),"-")</f>
        <v>At Least 2 Years Of Experience Directly Related To The Duties And Responsibilities Specified.</v>
      </c>
      <c r="J270" s="2" t="str">
        <v>Credentialing Specialist</v>
      </c>
      <c r="K270" s="2"/>
      <c r="N270" s="2"/>
    </row>
    <row r="271" spans="1:14" ht="19.5" customHeight="1" x14ac:dyDescent="0.25">
      <c r="A271" s="2" t="s">
        <v>1240</v>
      </c>
      <c r="B271" s="1" t="str">
        <f>VLOOKUP(A271,ClassificationT!A:B,2,FALSE)</f>
        <v>Curator 2</v>
      </c>
      <c r="C271" s="2" t="str">
        <f>VLOOKUP(A271,ClassificationT!A:D,4,FALSE)</f>
        <v>SE</v>
      </c>
      <c r="D271" s="2" t="str">
        <f>VLOOKUP(A271,ClassificationT!A:C,3,FALSE)</f>
        <v>Grade 11</v>
      </c>
      <c r="E271" s="2">
        <f>VLOOKUP(A271,ClassificationT!A:T,19,FALSE)</f>
        <v>4</v>
      </c>
      <c r="F271" s="2">
        <f>VLOOKUP(A271,ClassificationT!A:T,20,FALSE)</f>
        <v>3</v>
      </c>
      <c r="G271" s="2" t="str">
        <f>IFERROR(VLOOKUP(B271,ClassificationT!B:K,10,FALSE),"-")</f>
        <v>Bachelor's degree</v>
      </c>
      <c r="H271" s="2" t="str">
        <f>IFERROR(VLOOKUP(B271,ClassificationT!B:L,11,FALSE),"-")</f>
        <v>At Least 3 Years Of Experience Directly Related To The Duties And Responsibilities Specified.</v>
      </c>
      <c r="J271" s="2" t="str">
        <v>Curator 1</v>
      </c>
      <c r="K271" s="2"/>
      <c r="N271" s="2"/>
    </row>
    <row r="272" spans="1:14" ht="19.5" customHeight="1" x14ac:dyDescent="0.25">
      <c r="A272" s="2" t="s">
        <v>814</v>
      </c>
      <c r="B272" s="1" t="str">
        <f>VLOOKUP(A272,ClassificationT!A:B,2,FALSE)</f>
        <v>Curator 3</v>
      </c>
      <c r="C272" s="2" t="str">
        <f>VLOOKUP(A272,ClassificationT!A:D,4,FALSE)</f>
        <v>SE</v>
      </c>
      <c r="D272" s="2" t="str">
        <f>VLOOKUP(A272,ClassificationT!A:C,3,FALSE)</f>
        <v>Grade 13</v>
      </c>
      <c r="E272" s="2">
        <f>VLOOKUP(A272,ClassificationT!A:T,19,FALSE)</f>
        <v>4</v>
      </c>
      <c r="F272" s="2">
        <f>VLOOKUP(A272,ClassificationT!A:T,20,FALSE)</f>
        <v>5</v>
      </c>
      <c r="G272" s="2" t="str">
        <f>IFERROR(VLOOKUP(B272,ClassificationT!B:K,10,FALSE),"-")</f>
        <v>Bachelor's degree</v>
      </c>
      <c r="H272" s="2" t="str">
        <f>IFERROR(VLOOKUP(B272,ClassificationT!B:L,11,FALSE),"-")</f>
        <v>At Least 5 Years Of Experience Directly Related To The Duties And Responsibilities Specified.</v>
      </c>
      <c r="J272" s="2" t="str">
        <v>Curator 2</v>
      </c>
      <c r="K272" s="2"/>
      <c r="N272" s="2"/>
    </row>
    <row r="273" spans="1:14" ht="19.5" customHeight="1" x14ac:dyDescent="0.25">
      <c r="A273" s="2" t="s">
        <v>936</v>
      </c>
      <c r="B273" s="1" t="str">
        <f>VLOOKUP(A273,ClassificationT!A:B,2,FALSE)</f>
        <v>Curator,Education &amp; Publ Progs</v>
      </c>
      <c r="C273" s="2" t="str">
        <f>VLOOKUP(A273,ClassificationT!A:D,4,FALSE)</f>
        <v>SE</v>
      </c>
      <c r="D273" s="2" t="str">
        <f>VLOOKUP(A273,ClassificationT!A:C,3,FALSE)</f>
        <v>Grade 13</v>
      </c>
      <c r="E273" s="2">
        <f>VLOOKUP(A273,ClassificationT!A:T,19,FALSE)</f>
        <v>4</v>
      </c>
      <c r="F273" s="2">
        <f>VLOOKUP(A273,ClassificationT!A:T,20,FALSE)</f>
        <v>5</v>
      </c>
      <c r="G273" s="2" t="str">
        <f>IFERROR(VLOOKUP(B273,ClassificationT!B:K,10,FALSE),"-")</f>
        <v>Bachelor's degree</v>
      </c>
      <c r="H273" s="2" t="str">
        <f>IFERROR(VLOOKUP(B273,ClassificationT!B:L,11,FALSE),"-")</f>
        <v>At Least 5 Years Of Experience Directly Related To The Duties And Responsibilities Specified.</v>
      </c>
      <c r="J273" s="2" t="str">
        <v>Curator 3</v>
      </c>
      <c r="K273" s="2"/>
      <c r="N273" s="2"/>
    </row>
    <row r="274" spans="1:14" ht="19.5" customHeight="1" x14ac:dyDescent="0.25">
      <c r="A274" s="2" t="s">
        <v>1325</v>
      </c>
      <c r="B274" s="1" t="str">
        <f>VLOOKUP(A274,ClassificationT!A:B,2,FALSE)</f>
        <v>Curator/Lithography</v>
      </c>
      <c r="C274" s="2" t="str">
        <f>VLOOKUP(A274,ClassificationT!A:D,4,FALSE)</f>
        <v>SE</v>
      </c>
      <c r="D274" s="2" t="str">
        <f>VLOOKUP(A274,ClassificationT!A:C,3,FALSE)</f>
        <v>Grade 11</v>
      </c>
      <c r="E274" s="2">
        <f>VLOOKUP(A274,ClassificationT!A:T,19,FALSE)</f>
        <v>4</v>
      </c>
      <c r="F274" s="2">
        <f>VLOOKUP(A274,ClassificationT!A:T,20,FALSE)</f>
        <v>3</v>
      </c>
      <c r="G274" s="2" t="str">
        <f>IFERROR(VLOOKUP(B274,ClassificationT!B:K,10,FALSE),"-")</f>
        <v>Bachelor's degree</v>
      </c>
      <c r="H274" s="2" t="str">
        <f>IFERROR(VLOOKUP(B274,ClassificationT!B:L,11,FALSE),"-")</f>
        <v>At Least 3 Years Of Experience Directly Related To The Duties And Responsibilities Specified.</v>
      </c>
      <c r="J274" s="2" t="str">
        <v>Curator,Education &amp; Publ Progs</v>
      </c>
      <c r="K274" s="2"/>
      <c r="N274" s="2"/>
    </row>
    <row r="275" spans="1:14" ht="19.5" customHeight="1" x14ac:dyDescent="0.25">
      <c r="A275" s="2" t="s">
        <v>1811</v>
      </c>
      <c r="B275" s="1" t="str">
        <f>VLOOKUP(A275,ClassificationT!A:B,2,FALSE)</f>
        <v>Curatorial Assistant</v>
      </c>
      <c r="C275" s="2" t="str">
        <f>VLOOKUP(A275,ClassificationT!A:D,4,FALSE)</f>
        <v>SN</v>
      </c>
      <c r="D275" s="2" t="str">
        <f>VLOOKUP(A275,ClassificationT!A:C,3,FALSE)</f>
        <v>Grade 07</v>
      </c>
      <c r="E275" s="2">
        <f>VLOOKUP(A275,ClassificationT!A:T,19,FALSE)</f>
        <v>4</v>
      </c>
      <c r="F275" s="2">
        <f>VLOOKUP(A275,ClassificationT!A:T,20,FALSE)</f>
        <v>0.5</v>
      </c>
      <c r="G275" s="2" t="str">
        <f>IFERROR(VLOOKUP(B275,ClassificationT!B:K,10,FALSE),"-")</f>
        <v>Bachelor's degree</v>
      </c>
      <c r="H275" s="2" t="str">
        <f>IFERROR(VLOOKUP(B275,ClassificationT!B:L,11,FALSE),"-")</f>
        <v>At Least 6 Months Of Experience Directly Related To The Duties And Responsibilities Specified.</v>
      </c>
      <c r="J275" s="2" t="str">
        <v>Curator/Lithography</v>
      </c>
      <c r="K275" s="2"/>
      <c r="N275" s="2"/>
    </row>
    <row r="276" spans="1:14" ht="19.5" customHeight="1" x14ac:dyDescent="0.25">
      <c r="A276" s="2" t="s">
        <v>1971</v>
      </c>
      <c r="B276" s="1" t="str">
        <f>VLOOKUP(A276,ClassificationT!A:B,2,FALSE)</f>
        <v>Custodian</v>
      </c>
      <c r="C276" s="2" t="str">
        <f>VLOOKUP(A276,ClassificationT!A:D,4,FALSE)</f>
        <v>SW</v>
      </c>
      <c r="D276" s="2" t="str">
        <f>VLOOKUP(A276,ClassificationT!A:C,3,FALSE)</f>
        <v>Grade 05</v>
      </c>
      <c r="E276" s="2">
        <f>VLOOKUP(A276,ClassificationT!A:T,19,FALSE)</f>
        <v>0</v>
      </c>
      <c r="F276" s="2">
        <f>VLOOKUP(A276,ClassificationT!A:T,20,FALSE)</f>
        <v>0</v>
      </c>
      <c r="G276" s="2" t="str">
        <f>IFERROR(VLOOKUP(B276,ClassificationT!B:K,10,FALSE),"-")</f>
        <v>Less than high school</v>
      </c>
      <c r="H276" s="2" t="str">
        <f>IFERROR(VLOOKUP(B276,ClassificationT!B:L,11,FALSE),"-")</f>
        <v>No Previous Experience Required.</v>
      </c>
      <c r="J276" s="2" t="str">
        <v>Curatorial Assistant</v>
      </c>
      <c r="K276" s="2"/>
      <c r="N276" s="2"/>
    </row>
    <row r="277" spans="1:14" ht="19.5" customHeight="1" x14ac:dyDescent="0.25">
      <c r="A277" s="2" t="s">
        <v>671</v>
      </c>
      <c r="B277" s="1" t="str">
        <f>VLOOKUP(A277,ClassificationT!A:B,2,FALSE)</f>
        <v>Custodian of Public Records</v>
      </c>
      <c r="C277" s="2" t="str">
        <f>VLOOKUP(A277,ClassificationT!A:D,4,FALSE)</f>
        <v>SE</v>
      </c>
      <c r="D277" s="2" t="str">
        <f>VLOOKUP(A277,ClassificationT!A:C,3,FALSE)</f>
        <v>Grade 14</v>
      </c>
      <c r="E277" s="2">
        <f>VLOOKUP(A277,ClassificationT!A:T,19,FALSE)</f>
        <v>4</v>
      </c>
      <c r="F277" s="2">
        <f>VLOOKUP(A277,ClassificationT!A:T,20,FALSE)</f>
        <v>5</v>
      </c>
      <c r="G277" s="2" t="str">
        <f>IFERROR(VLOOKUP(B277,ClassificationT!B:K,10,FALSE),"-")</f>
        <v>Bachelor's degree</v>
      </c>
      <c r="H277" s="2" t="str">
        <f>IFERROR(VLOOKUP(B277,ClassificationT!B:L,11,FALSE),"-")</f>
        <v>At Least 5 Years Of Experience Directly Related To The Duties And Responsibilities Specified.</v>
      </c>
      <c r="J277" s="2" t="str">
        <v>Custodian</v>
      </c>
      <c r="K277" s="2"/>
      <c r="N277" s="2"/>
    </row>
    <row r="278" spans="1:14" ht="19.5" customHeight="1" x14ac:dyDescent="0.25">
      <c r="A278" s="2" t="s">
        <v>1996</v>
      </c>
      <c r="B278" s="1" t="str">
        <f>VLOOKUP(A278,ClassificationT!A:B,2,FALSE)</f>
        <v>Customer Service Associate</v>
      </c>
      <c r="C278" s="2" t="str">
        <f>VLOOKUP(A278,ClassificationT!A:D,4,FALSE)</f>
        <v>SW</v>
      </c>
      <c r="D278" s="2" t="str">
        <f>VLOOKUP(A278,ClassificationT!A:C,3,FALSE)</f>
        <v>Grade 05</v>
      </c>
      <c r="E278" s="2">
        <f>VLOOKUP(A278,ClassificationT!A:T,19,FALSE)</f>
        <v>0</v>
      </c>
      <c r="F278" s="2">
        <f>VLOOKUP(A278,ClassificationT!A:T,20,FALSE)</f>
        <v>0.5</v>
      </c>
      <c r="G278" s="2" t="str">
        <f>IFERROR(VLOOKUP(B278,ClassificationT!B:K,10,FALSE),"-")</f>
        <v>High school diploma or GED</v>
      </c>
      <c r="H278" s="2" t="str">
        <f>IFERROR(VLOOKUP(B278,ClassificationT!B:L,11,FALSE),"-")</f>
        <v xml:space="preserve"> At Least 6 Months Of Experience Directly Related To The Duties And Responsibilities Specified.</v>
      </c>
      <c r="J278" s="2" t="str">
        <v>Custodian of Public Records</v>
      </c>
      <c r="K278" s="2"/>
      <c r="N278" s="2"/>
    </row>
    <row r="279" spans="1:14" ht="19.5" customHeight="1" x14ac:dyDescent="0.25">
      <c r="A279" s="2" t="s">
        <v>1711</v>
      </c>
      <c r="B279" s="1" t="str">
        <f>VLOOKUP(A279,ClassificationT!A:B,2,FALSE)</f>
        <v>Customer Service Supervisor</v>
      </c>
      <c r="C279" s="2" t="str">
        <f>VLOOKUP(A279,ClassificationT!A:D,4,FALSE)</f>
        <v>SN</v>
      </c>
      <c r="D279" s="2" t="str">
        <f>VLOOKUP(A279,ClassificationT!A:C,3,FALSE)</f>
        <v>Grade 08</v>
      </c>
      <c r="E279" s="2">
        <f>VLOOKUP(A279,ClassificationT!A:T,19,FALSE)</f>
        <v>0</v>
      </c>
      <c r="F279" s="2">
        <f>VLOOKUP(A279,ClassificationT!A:T,20,FALSE)</f>
        <v>1</v>
      </c>
      <c r="G279" s="2" t="str">
        <f>IFERROR(VLOOKUP(B279,ClassificationT!B:K,10,FALSE),"-")</f>
        <v>High school diploma or GED</v>
      </c>
      <c r="H279" s="2" t="str">
        <f>IFERROR(VLOOKUP(B279,ClassificationT!B:L,11,FALSE),"-")</f>
        <v>At Least 1 Year Of Experience Directly Related To The Duties And Responsibilities Specified.</v>
      </c>
      <c r="J279" s="2" t="str">
        <v>Customer Service Associate</v>
      </c>
      <c r="K279" s="2"/>
      <c r="N279" s="2"/>
    </row>
    <row r="280" spans="1:14" ht="19.5" customHeight="1" x14ac:dyDescent="0.25">
      <c r="A280" s="2" t="s">
        <v>763</v>
      </c>
      <c r="B280" s="1" t="str">
        <f>VLOOKUP(A280,ClassificationT!A:B,2,FALSE)</f>
        <v>CVO Credentialing Manager</v>
      </c>
      <c r="C280" s="2" t="str">
        <f>VLOOKUP(A280,ClassificationT!A:D,4,FALSE)</f>
        <v>SE</v>
      </c>
      <c r="D280" s="2" t="str">
        <f>VLOOKUP(A280,ClassificationT!A:C,3,FALSE)</f>
        <v>Grade 13</v>
      </c>
      <c r="E280" s="2">
        <f>VLOOKUP(A280,ClassificationT!A:T,19,FALSE)</f>
        <v>2</v>
      </c>
      <c r="F280" s="2">
        <f>VLOOKUP(A280,ClassificationT!A:T,20,FALSE)</f>
        <v>5</v>
      </c>
      <c r="G280" s="2" t="str">
        <f>IFERROR(VLOOKUP(B280,ClassificationT!B:K,10,FALSE),"-")</f>
        <v>Successful completion of at least 60 college-level credit hours</v>
      </c>
      <c r="H280" s="2" t="str">
        <f>IFERROR(VLOOKUP(B280,ClassificationT!B:L,11,FALSE),"-")</f>
        <v xml:space="preserve">At Least 5 Years Of Experience Directly Related To The Duties And Responsibilities Specified.
Certification/Licensure
Namss Certification As A Certified Professional Medical Services Manager (Cpmsm) Or Certified Provider Credentials Specialist (Cpcs) Or Actively Pursuing Certification.
</v>
      </c>
      <c r="J280" s="2" t="str">
        <v>Customer Service Supervisor</v>
      </c>
      <c r="K280" s="2"/>
      <c r="N280" s="2"/>
    </row>
    <row r="281" spans="1:14" ht="19.5" customHeight="1" x14ac:dyDescent="0.25">
      <c r="A281" s="4" t="s">
        <v>5511</v>
      </c>
      <c r="B281" s="1" t="str">
        <f>VLOOKUP(A281,ClassificationT!A:B,2,FALSE)</f>
        <v>Cybersecurity Engineer 1</v>
      </c>
      <c r="C281" s="4" t="str">
        <f>VLOOKUP(A281,ClassificationT!A:D,4,FALSE)</f>
        <v>SE</v>
      </c>
      <c r="D281" s="4" t="str">
        <f>VLOOKUP(A281,ClassificationT!A:C,3,FALSE)</f>
        <v>Grade 13</v>
      </c>
      <c r="E281" s="4">
        <f>VLOOKUP(A281,ClassificationT!A:T,19,FALSE)</f>
        <v>4</v>
      </c>
      <c r="F281" s="4">
        <f>VLOOKUP(A281,ClassificationT!A:T,20,FALSE)</f>
        <v>1</v>
      </c>
      <c r="G281" s="4" t="str">
        <f>IFERROR(VLOOKUP(B281,ClassificationT!B:K,10,FALSE),"-")</f>
        <v>Bachelor's degree</v>
      </c>
      <c r="H281" s="4" t="str">
        <f>IFERROR(VLOOKUP(B281,ClassificationT!B:L,11,FALSE),"-")</f>
        <v>At least 1 year of progressively responsible experience directly related to the duties and responsibilities specified.</v>
      </c>
      <c r="J281" s="2" t="str">
        <v>CVO Credentialing Manager</v>
      </c>
      <c r="K281" s="2"/>
      <c r="N281" s="2"/>
    </row>
    <row r="282" spans="1:14" ht="19.5" customHeight="1" x14ac:dyDescent="0.25">
      <c r="A282" s="4" t="s">
        <v>5518</v>
      </c>
      <c r="B282" s="1" t="str">
        <f>VLOOKUP(A282,ClassificationT!A:B,2,FALSE)</f>
        <v>Cybersecurity Engineer 2</v>
      </c>
      <c r="C282" s="4" t="str">
        <f>VLOOKUP(A282,ClassificationT!A:D,4,FALSE)</f>
        <v>SE</v>
      </c>
      <c r="D282" s="4" t="str">
        <f>VLOOKUP(A282,ClassificationT!A:C,3,FALSE)</f>
        <v>Grade 14</v>
      </c>
      <c r="E282" s="4">
        <f>VLOOKUP(A282,ClassificationT!A:T,19,FALSE)</f>
        <v>4</v>
      </c>
      <c r="F282" s="4">
        <f>VLOOKUP(A282,ClassificationT!A:T,20,FALSE)</f>
        <v>3</v>
      </c>
      <c r="G282" s="4" t="str">
        <f>IFERROR(VLOOKUP(B282,ClassificationT!B:K,10,FALSE),"-")</f>
        <v>Bachelor's degree</v>
      </c>
      <c r="H282" s="4" t="str">
        <f>IFERROR(VLOOKUP(B282,ClassificationT!B:L,11,FALSE),"-")</f>
        <v>At least 3 years of progressively responsible experience directly related to the duties and responsibilities specified.</v>
      </c>
      <c r="J282" s="2" t="str">
        <v>Cybersecurity Engineer 1</v>
      </c>
      <c r="K282" s="2"/>
      <c r="N282" s="2"/>
    </row>
    <row r="283" spans="1:14" ht="19.5" customHeight="1" x14ac:dyDescent="0.25">
      <c r="A283" s="4" t="s">
        <v>5523</v>
      </c>
      <c r="B283" s="1" t="str">
        <f>VLOOKUP(A283,ClassificationT!A:B,2,FALSE)</f>
        <v>Cybersecurity Engineer 3</v>
      </c>
      <c r="C283" s="4" t="str">
        <f>VLOOKUP(A283,ClassificationT!A:D,4,FALSE)</f>
        <v>SE</v>
      </c>
      <c r="D283" s="4" t="str">
        <f>VLOOKUP(A283,ClassificationT!A:C,3,FALSE)</f>
        <v>Grade 15</v>
      </c>
      <c r="E283" s="4">
        <f>VLOOKUP(A283,ClassificationT!A:T,19,FALSE)</f>
        <v>4</v>
      </c>
      <c r="F283" s="4">
        <f>VLOOKUP(A283,ClassificationT!A:T,20,FALSE)</f>
        <v>5</v>
      </c>
      <c r="G283" s="4" t="str">
        <f>IFERROR(VLOOKUP(B283,ClassificationT!B:K,10,FALSE),"-")</f>
        <v>Bachelor's degree</v>
      </c>
      <c r="H283" s="4" t="str">
        <f>IFERROR(VLOOKUP(B283,ClassificationT!B:L,11,FALSE),"-")</f>
        <v>At at least 5 years of progressively responsible experience directly related to the duties and responsibilities specified.</v>
      </c>
      <c r="J283" s="2" t="str">
        <v>Cybersecurity Engineer 2</v>
      </c>
      <c r="K283" s="2"/>
      <c r="N283" s="2"/>
    </row>
    <row r="284" spans="1:14" ht="19.5" customHeight="1" x14ac:dyDescent="0.25">
      <c r="A284" s="2" t="s">
        <v>1385</v>
      </c>
      <c r="B284" s="1" t="str">
        <f>VLOOKUP(A284,ClassificationT!A:B,2,FALSE)</f>
        <v>Data Analyst</v>
      </c>
      <c r="C284" s="2" t="str">
        <f>VLOOKUP(A284,ClassificationT!A:D,4,FALSE)</f>
        <v>SN</v>
      </c>
      <c r="D284" s="2" t="str">
        <f>VLOOKUP(A284,ClassificationT!A:C,3,FALSE)</f>
        <v>Grade 10</v>
      </c>
      <c r="E284" s="2">
        <f>VLOOKUP(A284,ClassificationT!A:T,19,FALSE)</f>
        <v>0</v>
      </c>
      <c r="F284" s="2">
        <f>VLOOKUP(A284,ClassificationT!A:T,20,FALSE)</f>
        <v>5</v>
      </c>
      <c r="G284" s="2" t="str">
        <f>IFERROR(VLOOKUP(B284,ClassificationT!B:K,10,FALSE),"-")</f>
        <v>High school diploma or GED</v>
      </c>
      <c r="H284" s="2" t="str">
        <f>IFERROR(VLOOKUP(B284,ClassificationT!B:L,11,FALSE),"-")</f>
        <v>At Least 5 Years Of Experience Directly Related To The Duties And Responsibilities Specified.</v>
      </c>
      <c r="J284" s="2" t="str">
        <v>Cybersecurity Engineer 3</v>
      </c>
      <c r="K284" s="2"/>
      <c r="N284" s="2"/>
    </row>
    <row r="285" spans="1:14" ht="19.5" customHeight="1" x14ac:dyDescent="0.25">
      <c r="A285" s="2" t="s">
        <v>2002</v>
      </c>
      <c r="B285" s="1" t="str">
        <f>VLOOKUP(A285,ClassificationT!A:B,2,FALSE)</f>
        <v>Data Entry Operator</v>
      </c>
      <c r="C285" s="2" t="str">
        <f>VLOOKUP(A285,ClassificationT!A:D,4,FALSE)</f>
        <v>SW</v>
      </c>
      <c r="D285" s="2" t="str">
        <f>VLOOKUP(A285,ClassificationT!A:C,3,FALSE)</f>
        <v>Grade 05</v>
      </c>
      <c r="E285" s="2">
        <f>VLOOKUP(A285,ClassificationT!A:T,19,FALSE)</f>
        <v>0</v>
      </c>
      <c r="F285" s="2">
        <f>VLOOKUP(A285,ClassificationT!A:T,20,FALSE)</f>
        <v>0</v>
      </c>
      <c r="G285" s="2" t="str">
        <f>IFERROR(VLOOKUP(B285,ClassificationT!B:K,10,FALSE),"-")</f>
        <v>High School Diploma or GED</v>
      </c>
      <c r="H285" s="2" t="str">
        <f>IFERROR(VLOOKUP(B285,ClassificationT!B:L,11,FALSE),"-")</f>
        <v>No Previous Experience Required.</v>
      </c>
      <c r="J285" s="2" t="str">
        <v>Data Analyst</v>
      </c>
      <c r="K285" s="2"/>
      <c r="N285" s="2"/>
    </row>
    <row r="286" spans="1:14" ht="19.5" customHeight="1" x14ac:dyDescent="0.25">
      <c r="A286" s="2" t="s">
        <v>1943</v>
      </c>
      <c r="B286" s="1" t="str">
        <f>VLOOKUP(A286,ClassificationT!A:B,2,FALSE)</f>
        <v>Data Entry Operator,Sr</v>
      </c>
      <c r="C286" s="2" t="str">
        <f>VLOOKUP(A286,ClassificationT!A:D,4,FALSE)</f>
        <v>SW</v>
      </c>
      <c r="D286" s="2" t="str">
        <f>VLOOKUP(A286,ClassificationT!A:C,3,FALSE)</f>
        <v>Grade 06</v>
      </c>
      <c r="E286" s="2">
        <f>VLOOKUP(A286,ClassificationT!A:T,19,FALSE)</f>
        <v>0</v>
      </c>
      <c r="F286" s="2">
        <f>VLOOKUP(A286,ClassificationT!A:T,20,FALSE)</f>
        <v>2</v>
      </c>
      <c r="G286" s="2" t="str">
        <f>IFERROR(VLOOKUP(B286,ClassificationT!B:K,10,FALSE),"-")</f>
        <v>High school diploma or GED</v>
      </c>
      <c r="H286" s="2" t="str">
        <f>IFERROR(VLOOKUP(B286,ClassificationT!B:L,11,FALSE),"-")</f>
        <v xml:space="preserve"> At Least 2 Years Of Experience Directly Related To The Duties And Responsibilities Specified.</v>
      </c>
      <c r="J286" s="2" t="str">
        <v>Data Entry Operator</v>
      </c>
      <c r="K286" s="2"/>
      <c r="N286" s="2"/>
    </row>
    <row r="287" spans="1:14" ht="19.5" customHeight="1" x14ac:dyDescent="0.25">
      <c r="A287" s="2" t="s">
        <v>1087</v>
      </c>
      <c r="B287" s="1" t="str">
        <f>VLOOKUP(A287,ClassificationT!A:B,2,FALSE)</f>
        <v>Data Manager</v>
      </c>
      <c r="C287" s="2" t="str">
        <f>VLOOKUP(A287,ClassificationT!A:D,4,FALSE)</f>
        <v>SE</v>
      </c>
      <c r="D287" s="2" t="str">
        <f>VLOOKUP(A287,ClassificationT!A:C,3,FALSE)</f>
        <v>Grade 12</v>
      </c>
      <c r="E287" s="2">
        <f>VLOOKUP(A287,ClassificationT!A:T,19,FALSE)</f>
        <v>0</v>
      </c>
      <c r="F287" s="2">
        <f>VLOOKUP(A287,ClassificationT!A:T,20,FALSE)</f>
        <v>6</v>
      </c>
      <c r="G287" s="2" t="str">
        <f>IFERROR(VLOOKUP(B287,ClassificationT!B:K,10,FALSE),"-")</f>
        <v>High school diploma or GED</v>
      </c>
      <c r="H287" s="2" t="str">
        <f>IFERROR(VLOOKUP(B287,ClassificationT!B:L,11,FALSE),"-")</f>
        <v>At Least 6 Years Of Experience Directly Related To The Duties And Responsibilities Specified.</v>
      </c>
      <c r="J287" s="2" t="str">
        <v>Data Entry Operator,Sr</v>
      </c>
      <c r="K287" s="2"/>
      <c r="N287" s="2"/>
    </row>
    <row r="288" spans="1:14" ht="19.5" customHeight="1" x14ac:dyDescent="0.25">
      <c r="A288" s="4" t="s">
        <v>5054</v>
      </c>
      <c r="B288" s="1" t="str">
        <f>VLOOKUP(A288,ClassificationT!A:B,2,FALSE)</f>
        <v>Data Scientist 1</v>
      </c>
      <c r="C288" s="2" t="str">
        <f>VLOOKUP(A288,ClassificationT!A:D,4,FALSE)</f>
        <v>SE</v>
      </c>
      <c r="D288" s="4" t="str">
        <f>VLOOKUP(A288,ClassificationT!A:C,3,FALSE)</f>
        <v>Grade 14</v>
      </c>
      <c r="E288" s="4">
        <f>VLOOKUP(A288,ClassificationT!A:T,19,FALSE)</f>
        <v>4</v>
      </c>
      <c r="F288" s="4">
        <f>VLOOKUP(A288,ClassificationT!A:T,20,FALSE)</f>
        <v>3</v>
      </c>
      <c r="G288" s="4" t="str">
        <f>IFERROR(VLOOKUP(B288,ClassificationT!B:K,10,FALSE),"-")</f>
        <v>Bachelor's degree in a relevant field</v>
      </c>
      <c r="H288" s="4" t="str">
        <f>IFERROR(VLOOKUP(B288,ClassificationT!B:L,11,FALSE),"-")</f>
        <v>At least 3 years of experience directly related to the duties and responsibilities specified.</v>
      </c>
      <c r="J288" s="2" t="str">
        <v>Data Manager</v>
      </c>
      <c r="K288" s="2"/>
      <c r="N288" s="2"/>
    </row>
    <row r="289" spans="1:14" ht="19.5" customHeight="1" x14ac:dyDescent="0.25">
      <c r="A289" s="4" t="s">
        <v>5057</v>
      </c>
      <c r="B289" s="1" t="str">
        <f>VLOOKUP(A289,ClassificationT!A:B,2,FALSE)</f>
        <v>Data Scientist 2</v>
      </c>
      <c r="C289" s="2" t="str">
        <f>VLOOKUP(A289,ClassificationT!A:D,4,FALSE)</f>
        <v>SE</v>
      </c>
      <c r="D289" s="4" t="str">
        <f>VLOOKUP(A289,ClassificationT!A:C,3,FALSE)</f>
        <v>Grade 15</v>
      </c>
      <c r="E289" s="4">
        <f>VLOOKUP(A289,ClassificationT!A:T,19,FALSE)</f>
        <v>4</v>
      </c>
      <c r="F289" s="4">
        <f>VLOOKUP(A289,ClassificationT!A:T,20,FALSE)</f>
        <v>5</v>
      </c>
      <c r="G289" s="4" t="str">
        <f>IFERROR(VLOOKUP(B289,ClassificationT!B:K,10,FALSE),"-")</f>
        <v>Bachelor's degree in a relevant field</v>
      </c>
      <c r="H289" s="4" t="str">
        <f>IFERROR(VLOOKUP(B289,ClassificationT!B:L,11,FALSE),"-")</f>
        <v>At least 5 years of experience directly related to the duties and responsibilities specified.</v>
      </c>
      <c r="J289" s="2" t="str">
        <v>Data Scientist 1</v>
      </c>
      <c r="K289" s="2"/>
      <c r="N289" s="2"/>
    </row>
    <row r="290" spans="1:14" ht="19.5" customHeight="1" x14ac:dyDescent="0.25">
      <c r="A290" s="4" t="s">
        <v>5060</v>
      </c>
      <c r="B290" s="1" t="str">
        <f>VLOOKUP(A290,ClassificationT!A:B,2,FALSE)</f>
        <v>Data Scientist 3</v>
      </c>
      <c r="C290" s="2" t="str">
        <f>VLOOKUP(A290,ClassificationT!A:D,4,FALSE)</f>
        <v>SE</v>
      </c>
      <c r="D290" s="4" t="str">
        <f>VLOOKUP(A290,ClassificationT!A:C,3,FALSE)</f>
        <v>Grade 16</v>
      </c>
      <c r="E290" s="4">
        <f>VLOOKUP(A290,ClassificationT!A:T,19,FALSE)</f>
        <v>4</v>
      </c>
      <c r="F290" s="4">
        <f>VLOOKUP(A290,ClassificationT!A:T,20,FALSE)</f>
        <v>7</v>
      </c>
      <c r="G290" s="4" t="str">
        <f>IFERROR(VLOOKUP(B290,ClassificationT!B:K,10,FALSE),"-")</f>
        <v>Bachelor's degree in a relevant field</v>
      </c>
      <c r="H290" s="4" t="str">
        <f>IFERROR(VLOOKUP(B290,ClassificationT!B:L,11,FALSE),"-")</f>
        <v>At least 7 years of experience directly related to the duties and responsibilities specified.</v>
      </c>
      <c r="J290" s="2" t="str">
        <v>Data Scientist 2</v>
      </c>
      <c r="K290" s="2"/>
      <c r="N290" s="2"/>
    </row>
    <row r="291" spans="1:14" ht="19.5" customHeight="1" x14ac:dyDescent="0.25">
      <c r="A291" s="2" t="s">
        <v>754</v>
      </c>
      <c r="B291" s="1" t="str">
        <f>VLOOKUP(A291,ClassificationT!A:B,2,FALSE)</f>
        <v>Database Des &amp; Analysis Mgr</v>
      </c>
      <c r="C291" s="2" t="str">
        <f>VLOOKUP(A291,ClassificationT!A:D,4,FALSE)</f>
        <v>SE</v>
      </c>
      <c r="D291" s="2" t="str">
        <f>VLOOKUP(A291,ClassificationT!A:C,3,FALSE)</f>
        <v>Grade 13</v>
      </c>
      <c r="E291" s="2">
        <f>VLOOKUP(A291,ClassificationT!A:T,19,FALSE)</f>
        <v>0</v>
      </c>
      <c r="F291" s="2">
        <f>VLOOKUP(A291,ClassificationT!A:T,20,FALSE)</f>
        <v>7</v>
      </c>
      <c r="G291" s="2" t="str">
        <f>IFERROR(VLOOKUP(B291,ClassificationT!B:K,10,FALSE),"-")</f>
        <v>High school diploma or GED</v>
      </c>
      <c r="H291" s="2" t="str">
        <f>IFERROR(VLOOKUP(B291,ClassificationT!B:L,11,FALSE),"-")</f>
        <v>At Least 7 Years Of Experience Directly Related To The Duties And Responsibilities Specified.</v>
      </c>
      <c r="J291" s="2" t="str">
        <v>Data Scientist 3</v>
      </c>
      <c r="K291" s="2"/>
      <c r="N291" s="2"/>
    </row>
    <row r="292" spans="1:14" ht="19.5" customHeight="1" x14ac:dyDescent="0.25">
      <c r="A292" s="4" t="s">
        <v>5221</v>
      </c>
      <c r="B292" s="1" t="str">
        <f>VLOOKUP(A292,ClassificationT!A:B,2,FALSE)</f>
        <v>Dean of Students</v>
      </c>
      <c r="C292" s="4" t="str">
        <f>VLOOKUP(A292,ClassificationT!A:D,4,FALSE)</f>
        <v>SC</v>
      </c>
      <c r="D292" s="4" t="str">
        <f>VLOOKUP(A292,ClassificationT!A:C,3,FALSE)</f>
        <v>Grade 18</v>
      </c>
      <c r="E292" s="4">
        <f>VLOOKUP(A292,ClassificationT!A:T,19,FALSE)</f>
        <v>6</v>
      </c>
      <c r="F292" s="4">
        <f>VLOOKUP(A292,ClassificationT!A:T,20,FALSE)</f>
        <v>5</v>
      </c>
      <c r="G292" s="4" t="str">
        <f>IFERROR(VLOOKUP(B292,ClassificationT!B:K,10,FALSE),"-")</f>
        <v>Master's degree</v>
      </c>
      <c r="H292" s="4" t="str">
        <f>IFERROR(VLOOKUP(B292,ClassificationT!B:L,11,FALSE),"-")</f>
        <v>At at least 5 years of experience directly related to the duties and responsibilities specified.</v>
      </c>
      <c r="J292" s="2" t="str">
        <v>Database Des &amp; Analysis Mgr</v>
      </c>
      <c r="K292" s="2"/>
      <c r="N292" s="2"/>
    </row>
    <row r="293" spans="1:14" ht="19.5" customHeight="1" x14ac:dyDescent="0.25">
      <c r="A293" s="2" t="s">
        <v>860</v>
      </c>
      <c r="B293" s="1" t="str">
        <f>VLOOKUP(A293,ClassificationT!A:B,2,FALSE)</f>
        <v>Dental Hygienist</v>
      </c>
      <c r="C293" s="2" t="str">
        <f>VLOOKUP(A293,ClassificationT!A:D,4,FALSE)</f>
        <v>SE</v>
      </c>
      <c r="D293" s="2" t="str">
        <f>VLOOKUP(A293,ClassificationT!A:C,3,FALSE)</f>
        <v>Grade 13</v>
      </c>
      <c r="E293" s="2">
        <f>VLOOKUP(A293,ClassificationT!A:T,19,FALSE)</f>
        <v>4</v>
      </c>
      <c r="F293" s="2">
        <f>VLOOKUP(A293,ClassificationT!A:T,20,FALSE)</f>
        <v>0</v>
      </c>
      <c r="G293" s="2" t="str">
        <f>IFERROR(VLOOKUP(B293,ClassificationT!B:K,10,FALSE),"-")</f>
        <v>Bachelor's degree</v>
      </c>
      <c r="H293" s="2" t="str">
        <f>IFERROR(VLOOKUP(B293,ClassificationT!B:L,11,FALSE),"-")</f>
        <v>No Previous Experience Required.
Certification/Licensure
Current Licensure As A Dental Hygienist In The State Of New Mexico.
Certificate To Provide Local Anesthesia In New Mexico.</v>
      </c>
      <c r="J293" s="2" t="str">
        <v>Dean of Students</v>
      </c>
      <c r="K293" s="2"/>
      <c r="N293" s="2"/>
    </row>
    <row r="294" spans="1:14" ht="19.5" customHeight="1" x14ac:dyDescent="0.25">
      <c r="A294" s="2" t="s">
        <v>98</v>
      </c>
      <c r="B294" s="1" t="str">
        <f>VLOOKUP(A294,ClassificationT!A:B,2,FALSE)</f>
        <v>Dentist</v>
      </c>
      <c r="C294" s="2" t="str">
        <f>VLOOKUP(A294,ClassificationT!A:D,4,FALSE)</f>
        <v>SE</v>
      </c>
      <c r="D294" s="2" t="str">
        <f>VLOOKUP(A294,ClassificationT!A:C,3,FALSE)</f>
        <v>Grade 18</v>
      </c>
      <c r="E294" s="2">
        <f>VLOOKUP(A294,ClassificationT!A:T,19,FALSE)</f>
        <v>8</v>
      </c>
      <c r="F294" s="2">
        <f>VLOOKUP(A294,ClassificationT!A:T,20,FALSE)</f>
        <v>0</v>
      </c>
      <c r="G294" s="2" t="str">
        <f>IFERROR(VLOOKUP(B294,ClassificationT!B:K,10,FALSE),"-")</f>
        <v>Doctorate degree in Dental Surgery or Dental Medicine</v>
      </c>
      <c r="H294" s="2" t="str">
        <f>IFERROR(VLOOKUP(B294,ClassificationT!B:L,11,FALSE),"-")</f>
        <v>Or Enrollment In A Dental Residency Program.
Certification/Licensure
Current Licensure From New Mexico Board Of Dental Health Care.</v>
      </c>
      <c r="J294" s="2" t="str">
        <v>Dental Hygienist</v>
      </c>
      <c r="K294" s="2"/>
      <c r="N294" s="2"/>
    </row>
    <row r="295" spans="1:14" ht="19.5" customHeight="1" x14ac:dyDescent="0.25">
      <c r="A295" s="2" t="s">
        <v>1012</v>
      </c>
      <c r="B295" s="1" t="str">
        <f>VLOOKUP(A295,ClassificationT!A:B,2,FALSE)</f>
        <v>Dept Administrator A1</v>
      </c>
      <c r="C295" s="2" t="str">
        <f>VLOOKUP(A295,ClassificationT!A:D,4,FALSE)</f>
        <v>SE</v>
      </c>
      <c r="D295" s="2" t="str">
        <f>VLOOKUP(A295,ClassificationT!A:C,3,FALSE)</f>
        <v>Grade 12</v>
      </c>
      <c r="E295" s="2">
        <f>VLOOKUP(A295,ClassificationT!A:T,19,FALSE)</f>
        <v>0</v>
      </c>
      <c r="F295" s="2">
        <f>VLOOKUP(A295,ClassificationT!A:T,20,FALSE)</f>
        <v>2</v>
      </c>
      <c r="G295" s="2" t="str">
        <f>IFERROR(VLOOKUP(B295,ClassificationT!B:K,10,FALSE),"-")</f>
        <v>High school diploma or GED</v>
      </c>
      <c r="H295" s="2" t="str">
        <f>IFERROR(VLOOKUP(B295,ClassificationT!B:L,11,FALSE),"-")</f>
        <v>At Least 2 Years Of Experience Managing At Least One Of The Following Functional Areas: Fiscal Services, Administration And/Or Human Resources And 2 Years Of Additional Experience Directly Related To The Duties And Responsibilities Specified.</v>
      </c>
      <c r="J295" s="2" t="str">
        <v>Dentist</v>
      </c>
      <c r="K295" s="2"/>
      <c r="N295" s="2"/>
    </row>
    <row r="296" spans="1:14" ht="19.5" customHeight="1" x14ac:dyDescent="0.25">
      <c r="A296" s="2" t="s">
        <v>775</v>
      </c>
      <c r="B296" s="1" t="str">
        <f>VLOOKUP(A296,ClassificationT!A:B,2,FALSE)</f>
        <v>Dept Administrator A2</v>
      </c>
      <c r="C296" s="2" t="str">
        <f>VLOOKUP(A296,ClassificationT!A:D,4,FALSE)</f>
        <v>SE</v>
      </c>
      <c r="D296" s="2" t="str">
        <f>VLOOKUP(A296,ClassificationT!A:C,3,FALSE)</f>
        <v>Grade 13</v>
      </c>
      <c r="E296" s="2">
        <f>VLOOKUP(A296,ClassificationT!A:T,19,FALSE)</f>
        <v>0</v>
      </c>
      <c r="F296" s="2">
        <f>VLOOKUP(A296,ClassificationT!A:T,20,FALSE)</f>
        <v>2</v>
      </c>
      <c r="G296" s="2" t="str">
        <f>IFERROR(VLOOKUP(B296,ClassificationT!B:K,10,FALSE),"-")</f>
        <v>High school diploma or GED</v>
      </c>
      <c r="H296" s="2" t="str">
        <f>IFERROR(VLOOKUP(B296,ClassificationT!B:L,11,FALSE),"-")</f>
        <v>At Least 2 Years Of Experience Managing At Least One Of The Following Functional Areas: Fiscal Services, Administration And/Or Human Resources And 3 Years Of Additional Experience Directly Related To The Duties And Responsibilities Specified.</v>
      </c>
      <c r="J296" s="2" t="str">
        <v>Dept Administrator A1</v>
      </c>
      <c r="K296" s="2"/>
      <c r="N296" s="2"/>
    </row>
    <row r="297" spans="1:14" ht="19.5" customHeight="1" x14ac:dyDescent="0.25">
      <c r="A297" s="2" t="s">
        <v>573</v>
      </c>
      <c r="B297" s="1" t="str">
        <f>VLOOKUP(A297,ClassificationT!A:B,2,FALSE)</f>
        <v>Dept Administrator A3</v>
      </c>
      <c r="C297" s="2" t="str">
        <f>VLOOKUP(A297,ClassificationT!A:D,4,FALSE)</f>
        <v>SE</v>
      </c>
      <c r="D297" s="2" t="str">
        <f>VLOOKUP(A297,ClassificationT!A:C,3,FALSE)</f>
        <v>Grade 14</v>
      </c>
      <c r="E297" s="2">
        <f>VLOOKUP(A297,ClassificationT!A:T,19,FALSE)</f>
        <v>0</v>
      </c>
      <c r="F297" s="2">
        <f>VLOOKUP(A297,ClassificationT!A:T,20,FALSE)</f>
        <v>2</v>
      </c>
      <c r="G297" s="2" t="str">
        <f>IFERROR(VLOOKUP(B297,ClassificationT!B:K,10,FALSE),"-")</f>
        <v>High school diploma or GED</v>
      </c>
      <c r="H297" s="2" t="str">
        <f>IFERROR(VLOOKUP(B297,ClassificationT!B:L,11,FALSE),"-")</f>
        <v>At Least 2 Years Of Experience Managing At Least One Of The Following Functional Areas: Fiscal Services, Administration And/Or Human Resources And 4 Years Of Additional Experience Directly Related To The Duties And Responsibilities Specified.</v>
      </c>
      <c r="J297" s="2" t="str">
        <v>Dept Administrator A2</v>
      </c>
      <c r="K297" s="2"/>
      <c r="N297" s="2"/>
    </row>
    <row r="298" spans="1:14" ht="19.5" customHeight="1" x14ac:dyDescent="0.25">
      <c r="A298" s="2" t="s">
        <v>569</v>
      </c>
      <c r="B298" s="1" t="str">
        <f>VLOOKUP(A298,ClassificationT!A:B,2,FALSE)</f>
        <v>Dept Administrator C1</v>
      </c>
      <c r="C298" s="2" t="str">
        <f>VLOOKUP(A298,ClassificationT!A:D,4,FALSE)</f>
        <v>SE</v>
      </c>
      <c r="D298" s="2" t="str">
        <f>VLOOKUP(A298,ClassificationT!A:C,3,FALSE)</f>
        <v>Grade 14</v>
      </c>
      <c r="E298" s="2">
        <f>VLOOKUP(A298,ClassificationT!A:T,19,FALSE)</f>
        <v>4</v>
      </c>
      <c r="F298" s="2">
        <f>VLOOKUP(A298,ClassificationT!A:T,20,FALSE)</f>
        <v>2</v>
      </c>
      <c r="G298" s="2" t="str">
        <f>IFERROR(VLOOKUP(B298,ClassificationT!B:K,10,FALSE),"-")</f>
        <v>Bachelor's degree</v>
      </c>
      <c r="H298" s="2" t="str">
        <f>IFERROR(VLOOKUP(B298,ClassificationT!B:L,11,FALSE),"-")</f>
        <v>At Least 2 Years Of Experience Directly Related To The Duties And Responsibilities Specified.</v>
      </c>
      <c r="J298" s="2" t="str">
        <v>Dept Administrator A3</v>
      </c>
      <c r="K298" s="2"/>
      <c r="N298" s="2"/>
    </row>
    <row r="299" spans="1:14" ht="19.5" customHeight="1" x14ac:dyDescent="0.25">
      <c r="A299" s="2" t="s">
        <v>386</v>
      </c>
      <c r="B299" s="1" t="str">
        <f>VLOOKUP(A299,ClassificationT!A:B,2,FALSE)</f>
        <v>Dept Administrator C2</v>
      </c>
      <c r="C299" s="2" t="str">
        <f>VLOOKUP(A299,ClassificationT!A:D,4,FALSE)</f>
        <v>SE</v>
      </c>
      <c r="D299" s="2" t="str">
        <f>VLOOKUP(A299,ClassificationT!A:C,3,FALSE)</f>
        <v>Grade 15</v>
      </c>
      <c r="E299" s="2">
        <f>VLOOKUP(A299,ClassificationT!A:T,19,FALSE)</f>
        <v>4</v>
      </c>
      <c r="F299" s="2">
        <f>VLOOKUP(A299,ClassificationT!A:T,20,FALSE)</f>
        <v>4</v>
      </c>
      <c r="G299" s="2" t="str">
        <f>IFERROR(VLOOKUP(B299,ClassificationT!B:K,10,FALSE),"-")</f>
        <v>Bachelor's degree</v>
      </c>
      <c r="H299" s="2" t="str">
        <f>IFERROR(VLOOKUP(B299,ClassificationT!B:L,11,FALSE),"-")</f>
        <v>At Least 4 Years Of Experience Directly Related To The Duties And Responsibilities Specified.</v>
      </c>
      <c r="J299" s="2" t="str">
        <v>Dept Administrator C1</v>
      </c>
      <c r="K299" s="2"/>
      <c r="N299" s="2"/>
    </row>
    <row r="300" spans="1:14" ht="19.5" customHeight="1" x14ac:dyDescent="0.25">
      <c r="A300" s="2" t="s">
        <v>213</v>
      </c>
      <c r="B300" s="1" t="str">
        <f>VLOOKUP(A300,ClassificationT!A:B,2,FALSE)</f>
        <v>Dept Administrator C3</v>
      </c>
      <c r="C300" s="2" t="str">
        <f>VLOOKUP(A300,ClassificationT!A:D,4,FALSE)</f>
        <v>SE</v>
      </c>
      <c r="D300" s="2" t="str">
        <f>VLOOKUP(A300,ClassificationT!A:C,3,FALSE)</f>
        <v>Grade 16</v>
      </c>
      <c r="E300" s="2">
        <f>VLOOKUP(A300,ClassificationT!A:T,19,FALSE)</f>
        <v>4</v>
      </c>
      <c r="F300" s="2">
        <f>VLOOKUP(A300,ClassificationT!A:T,20,FALSE)</f>
        <v>5</v>
      </c>
      <c r="G300" s="2" t="str">
        <f>IFERROR(VLOOKUP(B300,ClassificationT!B:K,10,FALSE),"-")</f>
        <v>Bachelor's degree</v>
      </c>
      <c r="H300" s="2" t="str">
        <f>IFERROR(VLOOKUP(B300,ClassificationT!B:L,11,FALSE),"-")</f>
        <v>At Least 5 Years Of Experience Directly Related To The Duties And Responsibilities Specified.</v>
      </c>
      <c r="J300" s="2" t="str">
        <v>Dept Administrator C2</v>
      </c>
      <c r="K300" s="2"/>
      <c r="N300" s="2"/>
    </row>
    <row r="301" spans="1:14" ht="19.5" customHeight="1" x14ac:dyDescent="0.25">
      <c r="A301" s="2" t="s">
        <v>773</v>
      </c>
      <c r="B301" s="1" t="str">
        <f>VLOOKUP(A301,ClassificationT!A:B,2,FALSE)</f>
        <v>Dept Administrator R1</v>
      </c>
      <c r="C301" s="2" t="str">
        <f>VLOOKUP(A301,ClassificationT!A:D,4,FALSE)</f>
        <v>SE</v>
      </c>
      <c r="D301" s="2" t="str">
        <f>VLOOKUP(A301,ClassificationT!A:C,3,FALSE)</f>
        <v>Grade 13</v>
      </c>
      <c r="E301" s="2">
        <f>VLOOKUP(A301,ClassificationT!A:T,19,FALSE)</f>
        <v>0</v>
      </c>
      <c r="F301" s="2">
        <f>VLOOKUP(A301,ClassificationT!A:T,20,FALSE)</f>
        <v>2</v>
      </c>
      <c r="G301" s="2" t="str">
        <f>IFERROR(VLOOKUP(B301,ClassificationT!B:K,10,FALSE),"-")</f>
        <v>High school diploma or GED</v>
      </c>
      <c r="H301" s="2" t="str">
        <f>IFERROR(VLOOKUP(B301,ClassificationT!B:L,11,FALSE),"-")</f>
        <v>At Least 2 Years Of Experience Managing At Least One Of The Following Functional Areas: Fiscal Services, Administration And/Or Human Resources And 3 Years Of Additional Experience Directly Related To The Duties And Responsibilities Specified.</v>
      </c>
      <c r="J301" s="2" t="str">
        <v>Dept Administrator C3</v>
      </c>
      <c r="K301" s="2"/>
      <c r="N301" s="2"/>
    </row>
    <row r="302" spans="1:14" ht="19.5" customHeight="1" x14ac:dyDescent="0.25">
      <c r="A302" s="2" t="s">
        <v>571</v>
      </c>
      <c r="B302" s="1" t="str">
        <f>VLOOKUP(A302,ClassificationT!A:B,2,FALSE)</f>
        <v>Dept Administrator R2</v>
      </c>
      <c r="C302" s="2" t="str">
        <f>VLOOKUP(A302,ClassificationT!A:D,4,FALSE)</f>
        <v>SE</v>
      </c>
      <c r="D302" s="2" t="str">
        <f>VLOOKUP(A302,ClassificationT!A:C,3,FALSE)</f>
        <v>Grade 14</v>
      </c>
      <c r="E302" s="2">
        <f>VLOOKUP(A302,ClassificationT!A:T,19,FALSE)</f>
        <v>0</v>
      </c>
      <c r="F302" s="2">
        <f>VLOOKUP(A302,ClassificationT!A:T,20,FALSE)</f>
        <v>2</v>
      </c>
      <c r="G302" s="2" t="str">
        <f>IFERROR(VLOOKUP(B302,ClassificationT!B:K,10,FALSE),"-")</f>
        <v>High school diploma or GED</v>
      </c>
      <c r="H302" s="2" t="str">
        <f>IFERROR(VLOOKUP(B302,ClassificationT!B:L,11,FALSE),"-")</f>
        <v>At Least 2 Years Of Experience Managing At Least One Of The Following Functional Areas: Fiscal Services, Administration And/Or Human Resources And 4 Years Of Additional Experience Directly Related To The Duties And Responsibilities Specified.</v>
      </c>
      <c r="J302" s="2" t="str">
        <v>Dept Administrator R1</v>
      </c>
      <c r="K302" s="2"/>
      <c r="N302" s="2"/>
    </row>
    <row r="303" spans="1:14" ht="19.5" customHeight="1" x14ac:dyDescent="0.25">
      <c r="A303" s="2" t="s">
        <v>388</v>
      </c>
      <c r="B303" s="1" t="str">
        <f>VLOOKUP(A303,ClassificationT!A:B,2,FALSE)</f>
        <v>Dept Administrator R3</v>
      </c>
      <c r="C303" s="2" t="str">
        <f>VLOOKUP(A303,ClassificationT!A:D,4,FALSE)</f>
        <v>SE</v>
      </c>
      <c r="D303" s="2" t="str">
        <f>VLOOKUP(A303,ClassificationT!A:C,3,FALSE)</f>
        <v>Grade 15</v>
      </c>
      <c r="E303" s="2">
        <f>VLOOKUP(A303,ClassificationT!A:T,19,FALSE)</f>
        <v>0</v>
      </c>
      <c r="F303" s="2">
        <f>VLOOKUP(A303,ClassificationT!A:T,20,FALSE)</f>
        <v>2</v>
      </c>
      <c r="G303" s="2" t="str">
        <f>IFERROR(VLOOKUP(B303,ClassificationT!B:K,10,FALSE),"-")</f>
        <v>High school diploma or GED</v>
      </c>
      <c r="H303" s="2" t="str">
        <f>IFERROR(VLOOKUP(B303,ClassificationT!B:L,11,FALSE),"-")</f>
        <v>At Least 2 Years Of Directly Related Experience Managing At Least One Of The Following Functional Areas: Fiscal Services, Administration And/Or Human Resources And 5 Years Of Additional Experience Directly Related To The Duties And Responsibilities Specified.</v>
      </c>
      <c r="J303" s="2" t="str">
        <v>Dept Administrator R2</v>
      </c>
      <c r="K303" s="2"/>
      <c r="N303" s="2"/>
    </row>
    <row r="304" spans="1:14" ht="19.5" customHeight="1" x14ac:dyDescent="0.25">
      <c r="A304" s="2" t="s">
        <v>1117</v>
      </c>
      <c r="B304" s="1" t="str">
        <f>VLOOKUP(A304,ClassificationT!A:B,2,FALSE)</f>
        <v>Dept Human Resources Rep</v>
      </c>
      <c r="C304" s="2" t="str">
        <f>VLOOKUP(A304,ClassificationT!A:D,4,FALSE)</f>
        <v>SE</v>
      </c>
      <c r="D304" s="2" t="str">
        <f>VLOOKUP(A304,ClassificationT!A:C,3,FALSE)</f>
        <v>Grade 12</v>
      </c>
      <c r="E304" s="2">
        <f>VLOOKUP(A304,ClassificationT!A:T,19,FALSE)</f>
        <v>2</v>
      </c>
      <c r="F304" s="2">
        <f>VLOOKUP(A304,ClassificationT!A:T,20,FALSE)</f>
        <v>4</v>
      </c>
      <c r="G304" s="2" t="str">
        <f>IFERROR(VLOOKUP(B304,ClassificationT!B:K,10,FALSE),"-")</f>
        <v>Successful completion of at least 60 college-level credit hours</v>
      </c>
      <c r="H304" s="2" t="str">
        <f>IFERROR(VLOOKUP(B304,ClassificationT!B:L,11,FALSE),"-")</f>
        <v>At Least 4 Years Of Experience Directly Related To The Duties And Responsibilities Specified.</v>
      </c>
      <c r="J304" s="2" t="str">
        <v>Dept Administrator R3</v>
      </c>
      <c r="K304" s="2"/>
      <c r="N304" s="2"/>
    </row>
    <row r="305" spans="1:14" ht="19.5" customHeight="1" x14ac:dyDescent="0.25">
      <c r="A305" s="4" t="s">
        <v>5550</v>
      </c>
      <c r="B305" s="1" t="str">
        <f>VLOOKUP(A305,ClassificationT!A:B,2,FALSE)</f>
        <v>Deputy Chief Compliance Ofcr</v>
      </c>
      <c r="C305" s="4" t="str">
        <f>VLOOKUP(A305,ClassificationT!A:D,4,FALSE)</f>
        <v>SC</v>
      </c>
      <c r="D305" s="4" t="str">
        <f>VLOOKUP(A305,ClassificationT!A:C,3,FALSE)</f>
        <v>Grade 17</v>
      </c>
      <c r="E305" s="4">
        <f>VLOOKUP(A305,ClassificationT!A:T,19,FALSE)</f>
        <v>4</v>
      </c>
      <c r="F305" s="4">
        <f>VLOOKUP(A305,ClassificationT!A:T,20,FALSE)</f>
        <v>10</v>
      </c>
      <c r="G305" s="4" t="str">
        <f>IFERROR(VLOOKUP(B306,ClassificationT!B:K,10,FALSE),"-")</f>
        <v>Bachelor's degree</v>
      </c>
      <c r="H305" s="4" t="str">
        <f>IFERROR(VLOOKUP(B306,ClassificationT!B:L,11,FALSE),"-")</f>
        <v>At Least 6 Years Of Experience Directly Related To The Duties And Responsibilities Specified.</v>
      </c>
      <c r="J305" s="2" t="str">
        <v>Dept Human Resources Rep</v>
      </c>
      <c r="K305" s="2"/>
      <c r="N305" s="2"/>
    </row>
    <row r="306" spans="1:14" ht="19.5" customHeight="1" x14ac:dyDescent="0.25">
      <c r="A306" s="2" t="s">
        <v>324</v>
      </c>
      <c r="B306" s="1" t="str">
        <f>VLOOKUP(A306,ClassificationT!A:B,2,FALSE)</f>
        <v>Deputy Chief of Staff</v>
      </c>
      <c r="C306" s="2" t="str">
        <f>VLOOKUP(A306,ClassificationT!A:D,4,FALSE)</f>
        <v>SC</v>
      </c>
      <c r="D306" s="2" t="str">
        <f>VLOOKUP(A306,ClassificationT!A:C,3,FALSE)</f>
        <v>Grade 16</v>
      </c>
      <c r="E306" s="2">
        <f>VLOOKUP(A306,ClassificationT!A:T,19,FALSE)</f>
        <v>4</v>
      </c>
      <c r="F306" s="2">
        <f>VLOOKUP(A306,ClassificationT!A:T,20,FALSE)</f>
        <v>6</v>
      </c>
      <c r="G306" s="2" t="str">
        <f>IFERROR(VLOOKUP(B306,ClassificationT!B:K,10,FALSE),"-")</f>
        <v>Bachelor's degree</v>
      </c>
      <c r="H306" s="2" t="str">
        <f>IFERROR(VLOOKUP(B306,ClassificationT!B:L,11,FALSE),"-")</f>
        <v>At Least 6 Years Of Experience Directly Related To The Duties And Responsibilities Specified.</v>
      </c>
      <c r="J306" s="2" t="str">
        <v>Deputy Chief Compliance Ofcr</v>
      </c>
      <c r="K306" s="2"/>
      <c r="N306" s="2"/>
    </row>
    <row r="307" spans="1:14" ht="19.5" customHeight="1" x14ac:dyDescent="0.25">
      <c r="A307" s="2" t="s">
        <v>92</v>
      </c>
      <c r="B307" s="1" t="str">
        <f>VLOOKUP(A307,ClassificationT!A:B,2,FALSE)</f>
        <v>Deputy CIO</v>
      </c>
      <c r="C307" s="2" t="str">
        <f>VLOOKUP(A307,ClassificationT!A:D,4,FALSE)</f>
        <v>SC</v>
      </c>
      <c r="D307" s="2" t="str">
        <f>VLOOKUP(A307,ClassificationT!A:C,3,FALSE)</f>
        <v>Grade 19</v>
      </c>
      <c r="E307" s="2">
        <f>VLOOKUP(A307,ClassificationT!A:T,19,FALSE)</f>
        <v>6</v>
      </c>
      <c r="F307" s="2">
        <f>VLOOKUP(A307,ClassificationT!A:T,20,FALSE)</f>
        <v>7</v>
      </c>
      <c r="G307" s="2" t="str">
        <f>IFERROR(VLOOKUP(B307,ClassificationT!B:K,10,FALSE),"-")</f>
        <v>Master's degree</v>
      </c>
      <c r="H307" s="2" t="str">
        <f>IFERROR(VLOOKUP(B307,ClassificationT!B:L,11,FALSE),"-")</f>
        <v>At Least 7 Years Of Experience Directly Related To The Duties And Responsibilities Specified.</v>
      </c>
      <c r="J307" s="2" t="str">
        <v>Deputy Chief of Staff</v>
      </c>
      <c r="K307" s="2"/>
      <c r="N307" s="2"/>
    </row>
    <row r="308" spans="1:14" ht="19.5" customHeight="1" x14ac:dyDescent="0.25">
      <c r="A308" s="2" t="s">
        <v>2755</v>
      </c>
      <c r="B308" s="1" t="str">
        <f>VLOOKUP(A308,ClassificationT!A:B,2,FALSE)</f>
        <v>Deputy Controller/Main</v>
      </c>
      <c r="C308" s="2" t="str">
        <f>VLOOKUP(A308,ClassificationT!A:D,4,FALSE)</f>
        <v>SC</v>
      </c>
      <c r="D308" s="2" t="str">
        <f>VLOOKUP(A308,ClassificationT!A:C,3,FALSE)</f>
        <v>Grade 18</v>
      </c>
      <c r="E308" s="2">
        <f>VLOOKUP(A308,ClassificationT!A:T,19,FALSE)</f>
        <v>4</v>
      </c>
      <c r="F308" s="2">
        <f>VLOOKUP(A308,ClassificationT!A:T,20,FALSE)</f>
        <v>10</v>
      </c>
      <c r="G308" s="2" t="str">
        <f>IFERROR(VLOOKUP(B308,ClassificationT!B:K,10,FALSE),"-")</f>
        <v>Bachelor's degree in Accounting, Business Administration, or related field</v>
      </c>
      <c r="H308" s="2" t="str">
        <f>IFERROR(VLOOKUP(B308,ClassificationT!B:L,11,FALSE),"-")</f>
        <v>At least 10 years of experience directly related to the duties and responsibilities specified. Certification/Licensure: Certified Public Accountant (CPA).</v>
      </c>
      <c r="J308" s="2" t="str">
        <v>Deputy CIO</v>
      </c>
      <c r="K308" s="2"/>
      <c r="N308" s="2"/>
    </row>
    <row r="309" spans="1:14" ht="19.5" customHeight="1" x14ac:dyDescent="0.25">
      <c r="A309" s="2" t="s">
        <v>1537</v>
      </c>
      <c r="B309" s="1" t="str">
        <f>VLOOKUP(A309,ClassificationT!A:B,2,FALSE)</f>
        <v>Deputy Medical Investigator</v>
      </c>
      <c r="C309" s="2" t="str">
        <f>VLOOKUP(A309,ClassificationT!A:D,4,FALSE)</f>
        <v>SU</v>
      </c>
      <c r="D309" s="2" t="str">
        <f>VLOOKUP(A309,ClassificationT!A:C,3,FALSE)</f>
        <v>Grade 10</v>
      </c>
      <c r="E309" s="2">
        <f>VLOOKUP(A309,ClassificationT!A:T,19,FALSE)</f>
        <v>2</v>
      </c>
      <c r="F309" s="2">
        <f>VLOOKUP(A309,ClassificationT!A:T,20,FALSE)</f>
        <v>1</v>
      </c>
      <c r="G309" s="2" t="str">
        <f>IFERROR(VLOOKUP(B309,ClassificationT!B:K,10,FALSE),"-")</f>
        <v>Associate's degree in a related field</v>
      </c>
      <c r="H309" s="2" t="str">
        <f>IFERROR(VLOOKUP(B309,ClassificationT!B:L,11,FALSE),"-")</f>
        <v xml:space="preserve">At Least 1 Year Of Experience Directly Related The To Duties And Responsibilities Specified.
</v>
      </c>
      <c r="J309" s="2" t="str">
        <v>Deputy Controller/Main</v>
      </c>
      <c r="K309" s="2"/>
      <c r="N309" s="2"/>
    </row>
    <row r="310" spans="1:14" ht="19.5" customHeight="1" x14ac:dyDescent="0.25">
      <c r="A310" s="2" t="s">
        <v>1371</v>
      </c>
      <c r="B310" s="1" t="str">
        <f>VLOOKUP(A310,ClassificationT!A:B,2,FALSE)</f>
        <v>Deputy Medical Investigator,Sr</v>
      </c>
      <c r="C310" s="2" t="str">
        <f>VLOOKUP(A310,ClassificationT!A:D,4,FALSE)</f>
        <v>SU</v>
      </c>
      <c r="D310" s="2" t="str">
        <f>VLOOKUP(A310,ClassificationT!A:C,3,FALSE)</f>
        <v>Grade 11</v>
      </c>
      <c r="E310" s="2">
        <f>VLOOKUP(A310,ClassificationT!A:T,19,FALSE)</f>
        <v>2</v>
      </c>
      <c r="F310" s="2">
        <f>VLOOKUP(A310,ClassificationT!A:T,20,FALSE)</f>
        <v>3</v>
      </c>
      <c r="G310" s="2" t="str">
        <f>IFERROR(VLOOKUP(B310,ClassificationT!B:K,10,FALSE),"-")</f>
        <v>Associate's degree</v>
      </c>
      <c r="H310" s="2" t="str">
        <f>IFERROR(VLOOKUP(B310,ClassificationT!B:L,11,FALSE),"-")</f>
        <v>At least 3 years of experience directly related to the duties and responsibilities specified.</v>
      </c>
      <c r="J310" s="2" t="str">
        <v>Deputy Medical Investigator</v>
      </c>
      <c r="K310" s="2"/>
      <c r="N310" s="2"/>
    </row>
    <row r="311" spans="1:14" ht="19.5" customHeight="1" x14ac:dyDescent="0.25">
      <c r="A311" s="2" t="s">
        <v>90</v>
      </c>
      <c r="B311" s="1" t="str">
        <f>VLOOKUP(A311,ClassificationT!A:B,2,FALSE)</f>
        <v>Deputy University Counsel</v>
      </c>
      <c r="C311" s="2" t="str">
        <f>VLOOKUP(A311,ClassificationT!A:D,4,FALSE)</f>
        <v>SC</v>
      </c>
      <c r="D311" s="2" t="str">
        <f>VLOOKUP(A311,ClassificationT!A:C,3,FALSE)</f>
        <v>Grade 19</v>
      </c>
      <c r="E311" s="2">
        <f>VLOOKUP(A311,ClassificationT!A:T,19,FALSE)</f>
        <v>8</v>
      </c>
      <c r="F311" s="2">
        <f>VLOOKUP(A311,ClassificationT!A:T,20,FALSE)</f>
        <v>10</v>
      </c>
      <c r="G311" s="2" t="str">
        <f>IFERROR(VLOOKUP(B311,ClassificationT!B:K,10,FALSE),"-")</f>
        <v>J.D. or LL.B</v>
      </c>
      <c r="H311" s="2" t="str">
        <f>IFERROR(VLOOKUP(B311,ClassificationT!B:L,11,FALSE),"-")</f>
        <v>At Least 10 Years Of Experience Directly Related To The Duties And Responsibilities Specified.
Member Of Nm State Bar, Or Member In Good Standing Of The State Bar Of Another State Or District Of Columbia.</v>
      </c>
      <c r="J311" s="2" t="str">
        <v>Deputy Medical Investigator,Sr</v>
      </c>
      <c r="K311" s="2"/>
      <c r="N311" s="2"/>
    </row>
    <row r="312" spans="1:14" ht="19.5" customHeight="1" x14ac:dyDescent="0.25">
      <c r="A312" s="2" t="s">
        <v>1877</v>
      </c>
      <c r="B312" s="1" t="str">
        <f>VLOOKUP(A312,ClassificationT!A:B,2,FALSE)</f>
        <v>Development Assistant</v>
      </c>
      <c r="C312" s="2" t="str">
        <f>VLOOKUP(A312,ClassificationT!A:D,4,FALSE)</f>
        <v>SU</v>
      </c>
      <c r="D312" s="2" t="str">
        <f>VLOOKUP(A312,ClassificationT!A:C,3,FALSE)</f>
        <v>Grade 09</v>
      </c>
      <c r="E312" s="2">
        <f>VLOOKUP(A312,ClassificationT!A:T,19,FALSE)</f>
        <v>0</v>
      </c>
      <c r="F312" s="2">
        <f>VLOOKUP(A312,ClassificationT!A:T,20,FALSE)</f>
        <v>1</v>
      </c>
      <c r="G312" s="2" t="str">
        <f>IFERROR(VLOOKUP(B312,ClassificationT!B:K,10,FALSE),"-")</f>
        <v>High school diploma or GED</v>
      </c>
      <c r="H312" s="2" t="str">
        <f>IFERROR(VLOOKUP(B312,ClassificationT!B:L,11,FALSE),"-")</f>
        <v>At Least 1 Year Of Experience Directly Related To The Duties And Responsibilities Specified.</v>
      </c>
      <c r="J312" s="2" t="str">
        <v>Deputy University Counsel</v>
      </c>
      <c r="K312" s="2"/>
      <c r="N312" s="2"/>
    </row>
    <row r="313" spans="1:14" ht="19.5" customHeight="1" x14ac:dyDescent="0.25">
      <c r="A313" s="2" t="s">
        <v>686</v>
      </c>
      <c r="B313" s="1" t="str">
        <f>VLOOKUP(A313,ClassificationT!A:B,2,FALSE)</f>
        <v>Development Associate</v>
      </c>
      <c r="C313" s="2" t="str">
        <f>VLOOKUP(A313,ClassificationT!A:D,4,FALSE)</f>
        <v>SE</v>
      </c>
      <c r="D313" s="2" t="str">
        <f>VLOOKUP(A313,ClassificationT!A:C,3,FALSE)</f>
        <v>Grade 14</v>
      </c>
      <c r="E313" s="2">
        <f>VLOOKUP(A313,ClassificationT!A:T,19,FALSE)</f>
        <v>4</v>
      </c>
      <c r="F313" s="2">
        <f>VLOOKUP(A313,ClassificationT!A:T,20,FALSE)</f>
        <v>3</v>
      </c>
      <c r="G313" s="2" t="str">
        <f>IFERROR(VLOOKUP(B313,ClassificationT!B:K,10,FALSE),"-")</f>
        <v>Bachelor's degree</v>
      </c>
      <c r="H313" s="2" t="str">
        <f>IFERROR(VLOOKUP(B313,ClassificationT!B:L,11,FALSE),"-")</f>
        <v>At Least 3 Years Of Experience Directly Related To The Duties And Responsibilities Specified.</v>
      </c>
      <c r="J313" s="2" t="str">
        <v>Development Assistant</v>
      </c>
      <c r="K313" s="2"/>
      <c r="N313" s="2"/>
    </row>
    <row r="314" spans="1:14" ht="19.5" customHeight="1" x14ac:dyDescent="0.25">
      <c r="A314" s="2" t="s">
        <v>1659</v>
      </c>
      <c r="B314" s="1" t="str">
        <f>VLOOKUP(A314,ClassificationT!A:B,2,FALSE)</f>
        <v>Development Coordinator</v>
      </c>
      <c r="C314" s="2" t="str">
        <f>VLOOKUP(A314,ClassificationT!A:D,4,FALSE)</f>
        <v>SU</v>
      </c>
      <c r="D314" s="2" t="str">
        <f>VLOOKUP(A314,ClassificationT!A:C,3,FALSE)</f>
        <v>Grade 10</v>
      </c>
      <c r="E314" s="2">
        <f>VLOOKUP(A314,ClassificationT!A:T,19,FALSE)</f>
        <v>0</v>
      </c>
      <c r="F314" s="2">
        <f>VLOOKUP(A314,ClassificationT!A:T,20,FALSE)</f>
        <v>3</v>
      </c>
      <c r="G314" s="2" t="str">
        <f>IFERROR(VLOOKUP(B314,ClassificationT!B:K,10,FALSE),"-")</f>
        <v>High school diploma or GED</v>
      </c>
      <c r="H314" s="2" t="str">
        <f>IFERROR(VLOOKUP(B314,ClassificationT!B:L,11,FALSE),"-")</f>
        <v>At Least 3 Years Of Experience Directly Related To The Duties And Responsibilities Specified.</v>
      </c>
      <c r="J314" s="2" t="str">
        <v>Development Associate</v>
      </c>
      <c r="K314" s="2"/>
      <c r="N314" s="2"/>
    </row>
    <row r="315" spans="1:14" ht="19.5" customHeight="1" x14ac:dyDescent="0.25">
      <c r="A315" s="2" t="s">
        <v>523</v>
      </c>
      <c r="B315" s="1" t="str">
        <f>VLOOKUP(A315,ClassificationT!A:B,2,FALSE)</f>
        <v>Development Officer</v>
      </c>
      <c r="C315" s="2" t="str">
        <f>VLOOKUP(A315,ClassificationT!A:D,4,FALSE)</f>
        <v>SE</v>
      </c>
      <c r="D315" s="2" t="str">
        <f>VLOOKUP(A315,ClassificationT!A:C,3,FALSE)</f>
        <v>Grade 15</v>
      </c>
      <c r="E315" s="2">
        <f>VLOOKUP(A315,ClassificationT!A:T,19,FALSE)</f>
        <v>4</v>
      </c>
      <c r="F315" s="2">
        <f>VLOOKUP(A315,ClassificationT!A:T,20,FALSE)</f>
        <v>5</v>
      </c>
      <c r="G315" s="2" t="str">
        <f>IFERROR(VLOOKUP(B315,ClassificationT!B:K,10,FALSE),"-")</f>
        <v>Bachelor's degree</v>
      </c>
      <c r="H315" s="2" t="str">
        <f>IFERROR(VLOOKUP(B315,ClassificationT!B:L,11,FALSE),"-")</f>
        <v>At Least 5 Years Of Documented Professional Experience Directly Related To The Duties And Responsibilities Specified.</v>
      </c>
      <c r="J315" s="2" t="str">
        <v>Development Coordinator</v>
      </c>
      <c r="K315" s="2"/>
      <c r="N315" s="2"/>
    </row>
    <row r="316" spans="1:14" ht="19.5" customHeight="1" x14ac:dyDescent="0.25">
      <c r="A316" s="2" t="s">
        <v>1111</v>
      </c>
      <c r="B316" s="1" t="str">
        <f>VLOOKUP(A316,ClassificationT!A:B,2,FALSE)</f>
        <v>Development Specialist</v>
      </c>
      <c r="C316" s="2" t="str">
        <f>VLOOKUP(A316,ClassificationT!A:D,4,FALSE)</f>
        <v>SE</v>
      </c>
      <c r="D316" s="2" t="str">
        <f>VLOOKUP(A316,ClassificationT!A:C,3,FALSE)</f>
        <v>Grade 12</v>
      </c>
      <c r="E316" s="2">
        <f>VLOOKUP(A316,ClassificationT!A:T,19,FALSE)</f>
        <v>4</v>
      </c>
      <c r="F316" s="2">
        <f>VLOOKUP(A316,ClassificationT!A:T,20,FALSE)</f>
        <v>1</v>
      </c>
      <c r="G316" s="2" t="str">
        <f>IFERROR(VLOOKUP(B316,ClassificationT!B:K,10,FALSE),"-")</f>
        <v>Bachelor's degree</v>
      </c>
      <c r="H316" s="2" t="str">
        <f>IFERROR(VLOOKUP(B316,ClassificationT!B:L,11,FALSE),"-")</f>
        <v>At Least 1 Year Of Experience Directly Related To The Duties And Responsibilities Specified.</v>
      </c>
      <c r="J316" s="2" t="str">
        <v>Development Officer</v>
      </c>
      <c r="K316" s="2"/>
      <c r="N316" s="2"/>
    </row>
    <row r="317" spans="1:14" ht="19.5" customHeight="1" x14ac:dyDescent="0.25">
      <c r="A317" s="2" t="s">
        <v>623</v>
      </c>
      <c r="B317" s="1" t="str">
        <f>VLOOKUP(A317,ClassificationT!A:B,2,FALSE)</f>
        <v>Devt &amp; Donor Relns Mgr (Vlcia)</v>
      </c>
      <c r="C317" s="2" t="str">
        <f>VLOOKUP(A317,ClassificationT!A:D,4,FALSE)</f>
        <v>SE</v>
      </c>
      <c r="D317" s="2" t="str">
        <f>VLOOKUP(A317,ClassificationT!A:C,3,FALSE)</f>
        <v>Grade 14</v>
      </c>
      <c r="E317" s="2">
        <f>VLOOKUP(A317,ClassificationT!A:T,19,FALSE)</f>
        <v>4</v>
      </c>
      <c r="F317" s="2">
        <f>VLOOKUP(A317,ClassificationT!A:T,20,FALSE)</f>
        <v>3</v>
      </c>
      <c r="G317" s="2" t="str">
        <f>IFERROR(VLOOKUP(B317,ClassificationT!B:K,10,FALSE),"-")</f>
        <v>Bachelor's degree</v>
      </c>
      <c r="H317" s="2" t="str">
        <f>IFERROR(VLOOKUP(B317,ClassificationT!B:L,11,FALSE),"-")</f>
        <v>At Least 3 Years Of Experience Directly Related To The Duties And Responsibilities Specified.</v>
      </c>
      <c r="J317" s="2" t="str">
        <v>Development Specialist</v>
      </c>
      <c r="K317" s="2"/>
      <c r="N317" s="2"/>
    </row>
    <row r="318" spans="1:14" ht="19.5" customHeight="1" x14ac:dyDescent="0.25">
      <c r="A318" s="2" t="s">
        <v>1043</v>
      </c>
      <c r="B318" s="1" t="str">
        <f>VLOOKUP(A318,ClassificationT!A:B,2,FALSE)</f>
        <v>Digital &amp; Media Svcs Ops Mgr</v>
      </c>
      <c r="C318" s="2" t="str">
        <f>VLOOKUP(A318,ClassificationT!A:D,4,FALSE)</f>
        <v>SE</v>
      </c>
      <c r="D318" s="2" t="str">
        <f>VLOOKUP(A318,ClassificationT!A:C,3,FALSE)</f>
        <v>Grade 12</v>
      </c>
      <c r="E318" s="2">
        <f>VLOOKUP(A318,ClassificationT!A:T,19,FALSE)</f>
        <v>0</v>
      </c>
      <c r="F318" s="2">
        <f>VLOOKUP(A318,ClassificationT!A:T,20,FALSE)</f>
        <v>7</v>
      </c>
      <c r="G318" s="2" t="str">
        <f>IFERROR(VLOOKUP(B318,ClassificationT!B:K,10,FALSE),"-")</f>
        <v>High school diploma or GED</v>
      </c>
      <c r="H318" s="2" t="str">
        <f>IFERROR(VLOOKUP(B318,ClassificationT!B:L,11,FALSE),"-")</f>
        <v>At Least 7 Years Of Experience Directly Related To The Duties And Responsibilities Specified.</v>
      </c>
      <c r="J318" s="2" t="str">
        <v>Devt &amp; Donor Relns Mgr (Vlcia)</v>
      </c>
      <c r="K318" s="2"/>
      <c r="N318" s="2"/>
    </row>
    <row r="319" spans="1:14" ht="19.5" customHeight="1" x14ac:dyDescent="0.25">
      <c r="A319" s="117" t="s">
        <v>5534</v>
      </c>
      <c r="B319" s="1" t="str">
        <f>VLOOKUP(A319,ClassificationT!A:B,2,FALSE)</f>
        <v>Dir of Fin,HSC Office of Rsrch</v>
      </c>
      <c r="C319" s="2" t="str">
        <f>VLOOKUP(A319,ClassificationT!A:D,4,FALSE)</f>
        <v>SC</v>
      </c>
      <c r="D319" s="2" t="str">
        <f>VLOOKUP(A319,ClassificationT!A:C,3,FALSE)</f>
        <v>Grade 17</v>
      </c>
      <c r="E319" s="2">
        <f>VLOOKUP(A319,ClassificationT!A:T,19,FALSE)</f>
        <v>4</v>
      </c>
      <c r="F319" s="2">
        <f>VLOOKUP(A319,ClassificationT!A:T,20,FALSE)</f>
        <v>8</v>
      </c>
      <c r="G319" s="4" t="str">
        <f>IFERROR(VLOOKUP(B319,ClassificationT!B:K,10,FALSE),"-")</f>
        <v>Bachelor's degree</v>
      </c>
      <c r="H319" s="4" t="str">
        <f>IFERROR(VLOOKUP(B319,ClassificationT!B:L,11,FALSE),"-")</f>
        <v>At least 8 years of experience directly related to the duties and responsibilities specified.</v>
      </c>
      <c r="J319" s="2" t="str">
        <v>Digital &amp; Media Svcs Ops Mgr</v>
      </c>
      <c r="K319" s="2"/>
      <c r="N319" s="2"/>
    </row>
    <row r="320" spans="1:14" ht="19.5" customHeight="1" x14ac:dyDescent="0.25">
      <c r="A320" s="2" t="s">
        <v>3399</v>
      </c>
      <c r="B320" s="1" t="str">
        <f>VLOOKUP(A320,ClassificationT!A:B,2,FALSE)</f>
        <v>Dir,Academic Success</v>
      </c>
      <c r="C320" s="2" t="str">
        <f>VLOOKUP(A320,ClassificationT!A:D,4,FALSE)</f>
        <v>SE</v>
      </c>
      <c r="D320" s="2" t="str">
        <f>VLOOKUP(A320,ClassificationT!A:C,3,FALSE)</f>
        <v>Grade 15</v>
      </c>
      <c r="E320" s="2">
        <f>VLOOKUP(A320,ClassificationT!A:T,19,FALSE)</f>
        <v>4</v>
      </c>
      <c r="F320" s="2">
        <f>VLOOKUP(A320,ClassificationT!A:T,20,FALSE)</f>
        <v>7</v>
      </c>
      <c r="G320" s="2" t="str">
        <f>IFERROR(VLOOKUP(B320,ClassificationT!B:K,10,FALSE),"-")</f>
        <v>Bachelor's degree</v>
      </c>
      <c r="H320" s="2" t="str">
        <f>IFERROR(VLOOKUP(B320,ClassificationT!B:L,11,FALSE),"-")</f>
        <v>At least 7 years of experience directly related to the duties and responsbililities specified.</v>
      </c>
      <c r="J320" s="2" t="str">
        <v>Dir of Fin,HSC Office of Rsrch</v>
      </c>
      <c r="K320" s="2"/>
      <c r="N320" s="2"/>
    </row>
    <row r="321" spans="1:14" ht="19.5" customHeight="1" x14ac:dyDescent="0.25">
      <c r="A321" s="2" t="s">
        <v>292</v>
      </c>
      <c r="B321" s="1" t="str">
        <f>VLOOKUP(A321,ClassificationT!A:B,2,FALSE)</f>
        <v>Dir,Accessibility Resource Ctr</v>
      </c>
      <c r="C321" s="2" t="str">
        <f>VLOOKUP(A321,ClassificationT!A:D,4,FALSE)</f>
        <v>SC</v>
      </c>
      <c r="D321" s="2" t="str">
        <f>VLOOKUP(A321,ClassificationT!A:C,3,FALSE)</f>
        <v>Grade 16</v>
      </c>
      <c r="E321" s="2">
        <f>VLOOKUP(A321,ClassificationT!A:T,19,FALSE)</f>
        <v>4</v>
      </c>
      <c r="F321" s="2">
        <f>VLOOKUP(A321,ClassificationT!A:T,20,FALSE)</f>
        <v>7</v>
      </c>
      <c r="G321" s="2" t="str">
        <f>IFERROR(VLOOKUP(B321,ClassificationT!B:K,10,FALSE),"-")</f>
        <v>Bachelor's degree</v>
      </c>
      <c r="H321" s="2" t="str">
        <f>IFERROR(VLOOKUP(B321,ClassificationT!B:L,11,FALSE),"-")</f>
        <v>At Least 7 Years Of Experience Directly Related To The Duties And Responsibilities Specified.</v>
      </c>
      <c r="J321" s="2" t="str">
        <v>Dir,Academic Success</v>
      </c>
      <c r="K321" s="2"/>
      <c r="N321" s="2"/>
    </row>
    <row r="322" spans="1:14" ht="19.5" customHeight="1" x14ac:dyDescent="0.25">
      <c r="A322" s="2" t="s">
        <v>308</v>
      </c>
      <c r="B322" s="1" t="str">
        <f>VLOOKUP(A322,ClassificationT!A:B,2,FALSE)</f>
        <v>Dir,Admissions &amp; Recruit</v>
      </c>
      <c r="C322" s="2" t="str">
        <f>VLOOKUP(A322,ClassificationT!A:D,4,FALSE)</f>
        <v>SC</v>
      </c>
      <c r="D322" s="2" t="str">
        <f>VLOOKUP(A322,ClassificationT!A:C,3,FALSE)</f>
        <v>Grade 16</v>
      </c>
      <c r="E322" s="2">
        <f>VLOOKUP(A322,ClassificationT!A:T,19,FALSE)</f>
        <v>4</v>
      </c>
      <c r="F322" s="2">
        <f>VLOOKUP(A322,ClassificationT!A:T,20,FALSE)</f>
        <v>5</v>
      </c>
      <c r="G322" s="2" t="str">
        <f>IFERROR(VLOOKUP(B322,ClassificationT!B:K,10,FALSE),"-")</f>
        <v>Bachelor's degree</v>
      </c>
      <c r="H322" s="2" t="str">
        <f>IFERROR(VLOOKUP(B322,ClassificationT!B:L,11,FALSE),"-")</f>
        <v>At Least 5 Years Of Experience Directly Related To The Duties And Responsibilities Specified.</v>
      </c>
      <c r="J322" s="2" t="str">
        <v>Dir,Accessibility Resource Ctr</v>
      </c>
      <c r="K322" s="2"/>
      <c r="N322" s="2"/>
    </row>
    <row r="323" spans="1:14" ht="19.5" customHeight="1" x14ac:dyDescent="0.25">
      <c r="A323" s="2" t="s">
        <v>355</v>
      </c>
      <c r="B323" s="1" t="str">
        <f>VLOOKUP(A323,ClassificationT!A:B,2,FALSE)</f>
        <v>Dir,Art Museums</v>
      </c>
      <c r="C323" s="2" t="str">
        <f>VLOOKUP(A323,ClassificationT!A:D,4,FALSE)</f>
        <v>SC</v>
      </c>
      <c r="D323" s="2" t="str">
        <f>VLOOKUP(A323,ClassificationT!A:C,3,FALSE)</f>
        <v>Grade 16</v>
      </c>
      <c r="E323" s="2">
        <f>VLOOKUP(A323,ClassificationT!A:T,19,FALSE)</f>
        <v>6</v>
      </c>
      <c r="F323" s="2">
        <f>VLOOKUP(A323,ClassificationT!A:T,20,FALSE)</f>
        <v>5</v>
      </c>
      <c r="G323" s="2" t="str">
        <f>IFERROR(VLOOKUP(B323,ClassificationT!B:K,10,FALSE),"-")</f>
        <v>Master's degree</v>
      </c>
      <c r="H323" s="2" t="str">
        <f>IFERROR(VLOOKUP(B323,ClassificationT!B:L,11,FALSE),"-")</f>
        <v>At Least 5 Years Of Experience Directly Related To The Duties And Responsibilities Specified.</v>
      </c>
      <c r="J323" s="2" t="str">
        <v>Dir,Admissions &amp; Recruit</v>
      </c>
      <c r="K323" s="2"/>
      <c r="N323" s="2"/>
    </row>
    <row r="324" spans="1:14" ht="19.5" customHeight="1" x14ac:dyDescent="0.25">
      <c r="A324" s="2" t="s">
        <v>188</v>
      </c>
      <c r="B324" s="1" t="str">
        <f>VLOOKUP(A324,ClassificationT!A:B,2,FALSE)</f>
        <v>Dir,BBER</v>
      </c>
      <c r="C324" s="2" t="str">
        <f>VLOOKUP(A324,ClassificationT!A:D,4,FALSE)</f>
        <v>SC</v>
      </c>
      <c r="D324" s="2" t="str">
        <f>VLOOKUP(A324,ClassificationT!A:C,3,FALSE)</f>
        <v>Grade 17</v>
      </c>
      <c r="E324" s="2">
        <f>VLOOKUP(A324,ClassificationT!A:T,19,FALSE)</f>
        <v>8</v>
      </c>
      <c r="F324" s="2">
        <f>VLOOKUP(A324,ClassificationT!A:T,20,FALSE)</f>
        <v>3</v>
      </c>
      <c r="G324" s="2" t="str">
        <f>IFERROR(VLOOKUP(B324,ClassificationT!B:K,10,FALSE),"-")</f>
        <v>Doctorate degree</v>
      </c>
      <c r="H324" s="2" t="str">
        <f>IFERROR(VLOOKUP(B324,ClassificationT!B:L,11,FALSE),"-")</f>
        <v>At Least 3 Years Of Experience Directly Related To The Duties And Responsibilities Specified.</v>
      </c>
      <c r="J324" s="2" t="str">
        <v>Dir,Art Museums</v>
      </c>
      <c r="K324" s="2"/>
      <c r="N324" s="2"/>
    </row>
    <row r="325" spans="1:14" ht="19.5" customHeight="1" x14ac:dyDescent="0.25">
      <c r="A325" s="2" t="s">
        <v>359</v>
      </c>
      <c r="B325" s="1" t="str">
        <f>VLOOKUP(A325,ClassificationT!A:B,2,FALSE)</f>
        <v>Dir,Bookstore</v>
      </c>
      <c r="C325" s="2" t="str">
        <f>VLOOKUP(A325,ClassificationT!A:D,4,FALSE)</f>
        <v>SC</v>
      </c>
      <c r="D325" s="2" t="str">
        <f>VLOOKUP(A325,ClassificationT!A:C,3,FALSE)</f>
        <v>Grade 16</v>
      </c>
      <c r="E325" s="2">
        <f>VLOOKUP(A325,ClassificationT!A:T,19,FALSE)</f>
        <v>4</v>
      </c>
      <c r="F325" s="2">
        <f>VLOOKUP(A325,ClassificationT!A:T,20,FALSE)</f>
        <v>5</v>
      </c>
      <c r="G325" s="2" t="str">
        <f>IFERROR(VLOOKUP(B325,ClassificationT!B:K,10,FALSE),"-")</f>
        <v>Bachelor's degree</v>
      </c>
      <c r="H325" s="2" t="str">
        <f>IFERROR(VLOOKUP(B325,ClassificationT!B:L,11,FALSE),"-")</f>
        <v>At Least 5 Years Of Experience Directly Related To The Duties And Responsibilities Specified.</v>
      </c>
      <c r="J325" s="2" t="str">
        <v>Dir,BBER</v>
      </c>
      <c r="K325" s="2"/>
      <c r="N325" s="2"/>
    </row>
    <row r="326" spans="1:14" ht="19.5" customHeight="1" x14ac:dyDescent="0.25">
      <c r="A326" s="2" t="s">
        <v>486</v>
      </c>
      <c r="B326" s="1" t="str">
        <f>VLOOKUP(A326,ClassificationT!A:B,2,FALSE)</f>
        <v>Dir,Broadcast Technology</v>
      </c>
      <c r="C326" s="2" t="str">
        <f>VLOOKUP(A326,ClassificationT!A:D,4,FALSE)</f>
        <v>SE</v>
      </c>
      <c r="D326" s="2" t="str">
        <f>VLOOKUP(A326,ClassificationT!A:C,3,FALSE)</f>
        <v>Grade 15</v>
      </c>
      <c r="E326" s="2">
        <f>VLOOKUP(A326,ClassificationT!A:T,19,FALSE)</f>
        <v>0</v>
      </c>
      <c r="F326" s="2">
        <f>VLOOKUP(A326,ClassificationT!A:T,20,FALSE)</f>
        <v>10</v>
      </c>
      <c r="G326" s="2" t="str">
        <f>IFERROR(VLOOKUP(B326,ClassificationT!B:K,10,FALSE),"-")</f>
        <v>High School Diploma or GED</v>
      </c>
      <c r="H326" s="2" t="str">
        <f>IFERROR(VLOOKUP(B326,ClassificationT!B:L,11,FALSE),"-")</f>
        <v>At Least 10 Years Of Experience Directly Related To The Duties And Responsibilities Specified. Certification/Licensure: Certification With The Society Of Broadcast Engineers (Sbe) Or Equivalent.</v>
      </c>
      <c r="J326" s="2" t="str">
        <v>Dir,Bookstore</v>
      </c>
      <c r="K326" s="2"/>
      <c r="N326" s="2"/>
    </row>
    <row r="327" spans="1:14" ht="19.5" customHeight="1" x14ac:dyDescent="0.25">
      <c r="A327" s="2" t="s">
        <v>334</v>
      </c>
      <c r="B327" s="1" t="str">
        <f>VLOOKUP(A327,ClassificationT!A:B,2,FALSE)</f>
        <v>Dir,Business Opns/Lg Branch</v>
      </c>
      <c r="C327" s="2" t="str">
        <f>VLOOKUP(A327,ClassificationT!A:D,4,FALSE)</f>
        <v>SC</v>
      </c>
      <c r="D327" s="2" t="str">
        <f>VLOOKUP(A327,ClassificationT!A:C,3,FALSE)</f>
        <v>Grade 16</v>
      </c>
      <c r="E327" s="2">
        <f>VLOOKUP(A327,ClassificationT!A:T,19,FALSE)</f>
        <v>4</v>
      </c>
      <c r="F327" s="2">
        <f>VLOOKUP(A327,ClassificationT!A:T,20,FALSE)</f>
        <v>5</v>
      </c>
      <c r="G327" s="2" t="str">
        <f>IFERROR(VLOOKUP(B327,ClassificationT!B:K,10,FALSE),"-")</f>
        <v>Bachelor's degree in Business Administration or related field</v>
      </c>
      <c r="H327" s="2" t="str">
        <f>IFERROR(VLOOKUP(B327,ClassificationT!B:L,11,FALSE),"-")</f>
        <v>At Least 5 Years Of Experience Directly Related To The Duties And Responsibilities Specified.</v>
      </c>
      <c r="J327" s="2" t="str">
        <v>Dir,Broadcast Technology</v>
      </c>
      <c r="K327" s="2"/>
      <c r="N327" s="2"/>
    </row>
    <row r="328" spans="1:14" ht="19.5" customHeight="1" x14ac:dyDescent="0.25">
      <c r="A328" s="2" t="s">
        <v>534</v>
      </c>
      <c r="B328" s="1" t="str">
        <f>VLOOKUP(A328,ClassificationT!A:B,2,FALSE)</f>
        <v>Dir,Business Opns/Sm Branch</v>
      </c>
      <c r="C328" s="2" t="str">
        <f>VLOOKUP(A328,ClassificationT!A:D,4,FALSE)</f>
        <v>SC</v>
      </c>
      <c r="D328" s="2" t="str">
        <f>VLOOKUP(A328,ClassificationT!A:C,3,FALSE)</f>
        <v>Grade 15</v>
      </c>
      <c r="E328" s="2">
        <f>VLOOKUP(A328,ClassificationT!A:T,19,FALSE)</f>
        <v>4</v>
      </c>
      <c r="F328" s="2">
        <f>VLOOKUP(A328,ClassificationT!A:T,20,FALSE)</f>
        <v>5</v>
      </c>
      <c r="G328" s="2" t="str">
        <f>IFERROR(VLOOKUP(B328,ClassificationT!B:K,10,FALSE),"-")</f>
        <v>Bachelor's degree</v>
      </c>
      <c r="H328" s="2" t="str">
        <f>IFERROR(VLOOKUP(B328,ClassificationT!B:L,11,FALSE),"-")</f>
        <v>At Least 5 Years Of Experience Directly Related To The Duties And Responsibilities Specified.</v>
      </c>
      <c r="J328" s="2" t="str">
        <v>Dir,Business Opns/Lg Branch</v>
      </c>
      <c r="K328" s="2"/>
      <c r="N328" s="2"/>
    </row>
    <row r="329" spans="1:14" ht="19.5" customHeight="1" x14ac:dyDescent="0.25">
      <c r="A329" s="4" t="s">
        <v>5569</v>
      </c>
      <c r="B329" s="1" t="str">
        <f>VLOOKUP(A329,ClassificationT!A:B,2,FALSE)</f>
        <v>Dir,Campus Capital &amp; Space Pln</v>
      </c>
      <c r="C329" s="4" t="str">
        <f>VLOOKUP(A329,ClassificationT!A:D,4,FALSE)</f>
        <v>SC</v>
      </c>
      <c r="D329" s="4" t="str">
        <f>VLOOKUP(A329,ClassificationT!A:C,3,FALSE)</f>
        <v>Grade 17</v>
      </c>
      <c r="E329" s="4">
        <f>VLOOKUP(A329,ClassificationT!A:T,19,FALSE)</f>
        <v>4</v>
      </c>
      <c r="F329" s="4">
        <f>VLOOKUP(A329,ClassificationT!A:T,20,FALSE)</f>
        <v>7</v>
      </c>
      <c r="G329" s="4" t="str">
        <f>IFERROR(VLOOKUP(B329,ClassificationT!B:K,10,FALSE),"-")</f>
        <v>Bachelor's degree</v>
      </c>
      <c r="H329" s="4" t="str">
        <f>IFERROR(VLOOKUP(B329,ClassificationT!B:L,11,FALSE),"-")</f>
        <v>At least 7 years of progressively higher-level experience directly related to the duties and responsibilities specified.</v>
      </c>
      <c r="J329" s="2" t="str">
        <v>Dir,Business Opns/Sm Branch</v>
      </c>
      <c r="K329" s="2"/>
      <c r="N329" s="2"/>
    </row>
    <row r="330" spans="1:14" ht="19.5" customHeight="1" x14ac:dyDescent="0.25">
      <c r="A330" s="4" t="s">
        <v>488</v>
      </c>
      <c r="B330" s="1" t="str">
        <f>VLOOKUP(A330,ClassificationT!A:B,2,FALSE)</f>
        <v>Dir,Capital &amp; Space Strategies</v>
      </c>
      <c r="C330" s="2" t="str">
        <f>VLOOKUP(A330,ClassificationT!A:D,4,FALSE)</f>
        <v>SE</v>
      </c>
      <c r="D330" s="4" t="str">
        <f>VLOOKUP(A330,ClassificationT!A:C,3,FALSE)</f>
        <v>Grade 15</v>
      </c>
      <c r="E330" s="4">
        <f>VLOOKUP(A330,ClassificationT!A:T,19,FALSE)</f>
        <v>4</v>
      </c>
      <c r="F330" s="4">
        <f>VLOOKUP(A330,ClassificationT!A:T,20,FALSE)</f>
        <v>5</v>
      </c>
      <c r="G330" s="4" t="str">
        <f>IFERROR(VLOOKUP(B330,ClassificationT!B:K,10,FALSE),"-")</f>
        <v>Bachelor's degree</v>
      </c>
      <c r="H330" s="4" t="str">
        <f>IFERROR(VLOOKUP(B330,ClassificationT!B:L,11,FALSE),"-")</f>
        <v>At Least 5 Years Of Experience Directly Related To The Duties And Responsibilities Specified.</v>
      </c>
      <c r="J330" s="2" t="str">
        <v>Dir,Campus Capital &amp; Space Pln</v>
      </c>
      <c r="K330" s="2"/>
      <c r="N330" s="2"/>
    </row>
    <row r="331" spans="1:14" ht="19.5" customHeight="1" x14ac:dyDescent="0.25">
      <c r="A331" s="2" t="s">
        <v>342</v>
      </c>
      <c r="B331" s="1" t="str">
        <f>VLOOKUP(A331,ClassificationT!A:B,2,FALSE)</f>
        <v>Dir,Career Services</v>
      </c>
      <c r="C331" s="2" t="str">
        <f>VLOOKUP(A331,ClassificationT!A:D,4,FALSE)</f>
        <v>SC</v>
      </c>
      <c r="D331" s="2" t="str">
        <f>VLOOKUP(A331,ClassificationT!A:C,3,FALSE)</f>
        <v>Grade 16</v>
      </c>
      <c r="E331" s="2">
        <f>VLOOKUP(A331,ClassificationT!A:T,19,FALSE)</f>
        <v>6</v>
      </c>
      <c r="F331" s="2">
        <f>VLOOKUP(A331,ClassificationT!A:T,20,FALSE)</f>
        <v>5</v>
      </c>
      <c r="G331" s="2" t="str">
        <f>IFERROR(VLOOKUP(B331,ClassificationT!B:K,10,FALSE),"-")</f>
        <v>Master's degree</v>
      </c>
      <c r="H331" s="2" t="str">
        <f>IFERROR(VLOOKUP(B331,ClassificationT!B:L,11,FALSE),"-")</f>
        <v>At Least 5 Years Of Experience Directly Related To The Duties And Responsibilities Specified.</v>
      </c>
      <c r="J331" s="2" t="str">
        <v>Dir,Capital &amp; Space Strategies</v>
      </c>
      <c r="K331" s="2"/>
      <c r="N331" s="2"/>
    </row>
    <row r="332" spans="1:14" ht="19.5" customHeight="1" x14ac:dyDescent="0.25">
      <c r="A332" s="2" t="s">
        <v>372</v>
      </c>
      <c r="B332" s="1" t="str">
        <f>VLOOKUP(A332,ClassificationT!A:B,2,FALSE)</f>
        <v>Dir,Child Care Center</v>
      </c>
      <c r="C332" s="2" t="str">
        <f>VLOOKUP(A332,ClassificationT!A:D,4,FALSE)</f>
        <v>SC</v>
      </c>
      <c r="D332" s="2" t="str">
        <f>VLOOKUP(A332,ClassificationT!A:C,3,FALSE)</f>
        <v>Grade 16</v>
      </c>
      <c r="E332" s="2">
        <f>VLOOKUP(A332,ClassificationT!A:T,19,FALSE)</f>
        <v>6</v>
      </c>
      <c r="F332" s="2">
        <f>VLOOKUP(A332,ClassificationT!A:T,20,FALSE)</f>
        <v>5</v>
      </c>
      <c r="G332" s="2" t="str">
        <f>IFERROR(VLOOKUP(B332,ClassificationT!B:K,10,FALSE),"-")</f>
        <v>Master's degree</v>
      </c>
      <c r="H332" s="2" t="str">
        <f>IFERROR(VLOOKUP(B332,ClassificationT!B:L,11,FALSE),"-")</f>
        <v>At Least 5 Years Of Experience Directly Related To The Duties And Responsibilities Specified.</v>
      </c>
      <c r="J332" s="2" t="str">
        <v>Dir,Career Services</v>
      </c>
      <c r="K332" s="2"/>
      <c r="N332" s="2"/>
    </row>
    <row r="333" spans="1:14" ht="19.5" customHeight="1" x14ac:dyDescent="0.25">
      <c r="A333" s="2" t="s">
        <v>374</v>
      </c>
      <c r="B333" s="1" t="str">
        <f>VLOOKUP(A333,ClassificationT!A:B,2,FALSE)</f>
        <v>Dir,Children's Campus</v>
      </c>
      <c r="C333" s="2" t="str">
        <f>VLOOKUP(A333,ClassificationT!A:D,4,FALSE)</f>
        <v>SC</v>
      </c>
      <c r="D333" s="2" t="str">
        <f>VLOOKUP(A333,ClassificationT!A:C,3,FALSE)</f>
        <v>Grade 16</v>
      </c>
      <c r="E333" s="2">
        <f>VLOOKUP(A333,ClassificationT!A:T,19,FALSE)</f>
        <v>6</v>
      </c>
      <c r="F333" s="2">
        <f>VLOOKUP(A333,ClassificationT!A:T,20,FALSE)</f>
        <v>5</v>
      </c>
      <c r="G333" s="2" t="str">
        <f>IFERROR(VLOOKUP(B333,ClassificationT!B:K,10,FALSE),"-")</f>
        <v>Master's degree</v>
      </c>
      <c r="H333" s="2" t="str">
        <f>IFERROR(VLOOKUP(B333,ClassificationT!B:L,11,FALSE),"-")</f>
        <v>At least 5 years of experience directly related to the duties and responsbililities specified.</v>
      </c>
      <c r="J333" s="2" t="str">
        <v>Dir,Child Care Center</v>
      </c>
      <c r="K333" s="2"/>
      <c r="N333" s="2"/>
    </row>
    <row r="334" spans="1:14" ht="19.5" customHeight="1" x14ac:dyDescent="0.25">
      <c r="A334" s="2" t="s">
        <v>294</v>
      </c>
      <c r="B334" s="1" t="str">
        <f>VLOOKUP(A334,ClassificationT!A:B,2,FALSE)</f>
        <v>Dir,Clinical Counseling Svcs</v>
      </c>
      <c r="C334" s="2" t="str">
        <f>VLOOKUP(A334,ClassificationT!A:D,4,FALSE)</f>
        <v>SE</v>
      </c>
      <c r="D334" s="2" t="str">
        <f>VLOOKUP(A334,ClassificationT!A:C,3,FALSE)</f>
        <v>Grade 16</v>
      </c>
      <c r="E334" s="2">
        <f>VLOOKUP(A334,ClassificationT!A:T,19,FALSE)</f>
        <v>6</v>
      </c>
      <c r="F334" s="2">
        <f>VLOOKUP(A334,ClassificationT!A:T,20,FALSE)</f>
        <v>7</v>
      </c>
      <c r="G334" s="2" t="str">
        <f>IFERROR(VLOOKUP(B334,ClassificationT!B:K,10,FALSE),"-")</f>
        <v>Master's degree</v>
      </c>
      <c r="H334" s="2" t="str">
        <f>IFERROR(VLOOKUP(B334,ClassificationT!B:L,11,FALSE),"-")</f>
        <v xml:space="preserve">At least 7 years of experience directly related to the duties and responsibilities specified. Certification/Licensure: State of NM Licensed Psychologist (PhD), Professional Clinical Counselor (LPCC), or Licensed Independent Social Worker (LISW). </v>
      </c>
      <c r="J334" s="2" t="str">
        <v>Dir,Children's Campus</v>
      </c>
      <c r="K334" s="2"/>
      <c r="N334" s="2"/>
    </row>
    <row r="335" spans="1:14" ht="19.5" customHeight="1" x14ac:dyDescent="0.25">
      <c r="A335" s="4" t="s">
        <v>106</v>
      </c>
      <c r="B335" s="1" t="str">
        <f>VLOOKUP(A335,ClassificationT!A:B,2,FALSE)</f>
        <v>Dir,Clinical Trials/Affiliates</v>
      </c>
      <c r="C335" s="2" t="str">
        <f>VLOOKUP(A335,ClassificationT!A:D,4,FALSE)</f>
        <v>SC</v>
      </c>
      <c r="D335" s="4" t="str">
        <f>VLOOKUP(A335,ClassificationT!A:C,3,FALSE)</f>
        <v>Grade 18</v>
      </c>
      <c r="E335" s="4">
        <f>VLOOKUP(A335,ClassificationT!A:T,19,FALSE)</f>
        <v>6</v>
      </c>
      <c r="F335" s="4">
        <f>VLOOKUP(A335,ClassificationT!A:T,20,FALSE)</f>
        <v>7</v>
      </c>
      <c r="G335" s="4" t="str">
        <f>IFERROR(VLOOKUP(B335,ClassificationT!B:K,10,FALSE),"-")</f>
        <v>Master's degree in Healthcare or Business Administration</v>
      </c>
      <c r="H335" s="4" t="str">
        <f>IFERROR(VLOOKUP(B335,ClassificationT!B:L,11,FALSE),"-")</f>
        <v>At least 7 years of experience directly related to the duties and responsibilities specified.</v>
      </c>
      <c r="J335" s="2" t="str">
        <v>Dir,Clinical Counseling Svcs</v>
      </c>
      <c r="K335" s="2"/>
      <c r="N335" s="2"/>
    </row>
    <row r="336" spans="1:14" ht="19.5" customHeight="1" x14ac:dyDescent="0.25">
      <c r="A336" s="2" t="s">
        <v>494</v>
      </c>
      <c r="B336" s="1" t="str">
        <f>VLOOKUP(A336,ClassificationT!A:B,2,FALSE)</f>
        <v>Dir,Comm &amp; Outreach Proj ECHO</v>
      </c>
      <c r="C336" s="2" t="str">
        <f>VLOOKUP(A336,ClassificationT!A:D,4,FALSE)</f>
        <v>SE</v>
      </c>
      <c r="D336" s="2" t="str">
        <f>VLOOKUP(A336,ClassificationT!A:C,3,FALSE)</f>
        <v>Grade 15</v>
      </c>
      <c r="E336" s="2">
        <f>VLOOKUP(A336,ClassificationT!A:T,19,FALSE)</f>
        <v>4</v>
      </c>
      <c r="F336" s="2">
        <f>VLOOKUP(A336,ClassificationT!A:T,20,FALSE)</f>
        <v>5</v>
      </c>
      <c r="G336" s="2" t="str">
        <f>IFERROR(VLOOKUP(B336,ClassificationT!B:K,10,FALSE),"-")</f>
        <v>Bachelor's degree</v>
      </c>
      <c r="H336" s="2" t="str">
        <f>IFERROR(VLOOKUP(B336,ClassificationT!B:L,11,FALSE),"-")</f>
        <v>At Least 5 Years Of Experience That Is Directly Related To The Duties And Responsibilities Specified.</v>
      </c>
      <c r="J336" s="2" t="str">
        <v>Dir,Clinical Trials/Affiliates</v>
      </c>
      <c r="K336" s="2"/>
      <c r="N336" s="2"/>
    </row>
    <row r="337" spans="1:14" ht="19.5" customHeight="1" x14ac:dyDescent="0.25">
      <c r="A337" s="2" t="s">
        <v>104</v>
      </c>
      <c r="B337" s="1" t="str">
        <f>VLOOKUP(A337,ClassificationT!A:B,2,FALSE)</f>
        <v>Dir,Core IT Svcs</v>
      </c>
      <c r="C337" s="2" t="str">
        <f>VLOOKUP(A337,ClassificationT!A:D,4,FALSE)</f>
        <v>SC</v>
      </c>
      <c r="D337" s="2" t="str">
        <f>VLOOKUP(A337,ClassificationT!A:C,3,FALSE)</f>
        <v>Grade 18</v>
      </c>
      <c r="E337" s="2">
        <f>VLOOKUP(A337,ClassificationT!A:T,19,FALSE)</f>
        <v>4</v>
      </c>
      <c r="F337" s="2">
        <f>VLOOKUP(A337,ClassificationT!A:T,20,FALSE)</f>
        <v>7</v>
      </c>
      <c r="G337" s="2" t="str">
        <f>IFERROR(VLOOKUP(B337,ClassificationT!B:K,10,FALSE),"-")</f>
        <v>Bachelor's degree</v>
      </c>
      <c r="H337" s="2" t="str">
        <f>IFERROR(VLOOKUP(B337,ClassificationT!B:L,11,FALSE),"-")</f>
        <v>At Least 7 Years Of Experience Directly Related To The Duties And Responsibilities Specified.</v>
      </c>
      <c r="J337" s="2" t="str">
        <v>Dir,Comm &amp; Outreach Proj ECHO</v>
      </c>
      <c r="K337" s="2"/>
      <c r="N337" s="2"/>
    </row>
    <row r="338" spans="1:14" ht="19.5" customHeight="1" x14ac:dyDescent="0.25">
      <c r="A338" s="2" t="s">
        <v>368</v>
      </c>
      <c r="B338" s="1" t="str">
        <f>VLOOKUP(A338,ClassificationT!A:B,2,FALSE)</f>
        <v>Dir,Design &amp; Innovation</v>
      </c>
      <c r="C338" s="2" t="str">
        <f>VLOOKUP(A338,ClassificationT!A:D,4,FALSE)</f>
        <v>SC</v>
      </c>
      <c r="D338" s="2" t="str">
        <f>VLOOKUP(A338,ClassificationT!A:C,3,FALSE)</f>
        <v>Grade 16</v>
      </c>
      <c r="E338" s="2">
        <f>VLOOKUP(A338,ClassificationT!A:T,19,FALSE)</f>
        <v>6</v>
      </c>
      <c r="F338" s="2">
        <f>VLOOKUP(A338,ClassificationT!A:T,20,FALSE)</f>
        <v>5</v>
      </c>
      <c r="G338" s="2" t="str">
        <f>IFERROR(VLOOKUP(B338,ClassificationT!B:K,10,FALSE),"-")</f>
        <v>Master's degree</v>
      </c>
      <c r="H338" s="2" t="str">
        <f>IFERROR(VLOOKUP(B338,ClassificationT!B:L,11,FALSE),"-")</f>
        <v>At least 5 years of experience directly related to the duties and responsibilities specified.</v>
      </c>
      <c r="J338" s="2" t="str">
        <v>Dir,Core IT Svcs</v>
      </c>
      <c r="K338" s="2"/>
      <c r="N338" s="2"/>
    </row>
    <row r="339" spans="1:14" ht="19.5" customHeight="1" x14ac:dyDescent="0.25">
      <c r="A339" s="2" t="s">
        <v>312</v>
      </c>
      <c r="B339" s="1" t="str">
        <f>VLOOKUP(A339,ClassificationT!A:B,2,FALSE)</f>
        <v>Dir,Econ &amp; Comm Devt/HSC</v>
      </c>
      <c r="C339" s="2" t="str">
        <f>VLOOKUP(A339,ClassificationT!A:D,4,FALSE)</f>
        <v>SC</v>
      </c>
      <c r="D339" s="2" t="str">
        <f>VLOOKUP(A339,ClassificationT!A:C,3,FALSE)</f>
        <v>Grade 16</v>
      </c>
      <c r="E339" s="2">
        <f>VLOOKUP(A339,ClassificationT!A:T,19,FALSE)</f>
        <v>6</v>
      </c>
      <c r="F339" s="2">
        <f>VLOOKUP(A339,ClassificationT!A:T,20,FALSE)</f>
        <v>5</v>
      </c>
      <c r="G339" s="2" t="str">
        <f>IFERROR(VLOOKUP(B339,ClassificationT!B:K,10,FALSE),"-")</f>
        <v>Master's degree</v>
      </c>
      <c r="H339" s="2" t="str">
        <f>IFERROR(VLOOKUP(B339,ClassificationT!B:L,11,FALSE),"-")</f>
        <v>At Least 5 Years Of Experience Directly Related To The Duties And Responsibilities Specified.</v>
      </c>
      <c r="J339" s="2" t="str">
        <v>Dir,Design &amp; Innovation</v>
      </c>
      <c r="K339" s="2"/>
      <c r="N339" s="2"/>
    </row>
    <row r="340" spans="1:14" ht="19.5" customHeight="1" x14ac:dyDescent="0.25">
      <c r="A340" s="2" t="s">
        <v>361</v>
      </c>
      <c r="B340" s="1" t="str">
        <f>VLOOKUP(A340,ClassificationT!A:B,2,FALSE)</f>
        <v>Dir,Employee Assistance Prog</v>
      </c>
      <c r="C340" s="2" t="str">
        <f>VLOOKUP(A340,ClassificationT!A:D,4,FALSE)</f>
        <v>SC</v>
      </c>
      <c r="D340" s="2" t="str">
        <f>VLOOKUP(A340,ClassificationT!A:C,3,FALSE)</f>
        <v>Grade 16</v>
      </c>
      <c r="E340" s="2">
        <f>VLOOKUP(A340,ClassificationT!A:T,19,FALSE)</f>
        <v>8</v>
      </c>
      <c r="F340" s="2">
        <f>VLOOKUP(A340,ClassificationT!A:T,20,FALSE)</f>
        <v>5</v>
      </c>
      <c r="G340" s="2" t="str">
        <f>IFERROR(VLOOKUP(B340,ClassificationT!B:K,10,FALSE),"-")</f>
        <v>Doctorate degree in Psychology, and completion of Pre-doctoral Clinical Internship</v>
      </c>
      <c r="H340" s="2" t="str">
        <f>IFERROR(VLOOKUP(B340,ClassificationT!B:L,11,FALSE),"-")</f>
        <v>At Least 5 Years Of Experience Directly Related To The Duties And Responsibilities Specified.
Certification/Licensure
State Of Nm Licensed Psychologist, Or Eligibility For Nm Licensure, As Documented By Out-Of-State Licensure.</v>
      </c>
      <c r="J340" s="2" t="str">
        <v>Dir,Econ &amp; Comm Devt/HSC</v>
      </c>
      <c r="K340" s="2"/>
      <c r="N340" s="2"/>
    </row>
    <row r="341" spans="1:14" ht="19.5" customHeight="1" x14ac:dyDescent="0.25">
      <c r="A341" s="2" t="s">
        <v>370</v>
      </c>
      <c r="B341" s="1" t="str">
        <f>VLOOKUP(A341,ClassificationT!A:B,2,FALSE)</f>
        <v>Dir,Environ Health &amp; Safety</v>
      </c>
      <c r="C341" s="2" t="str">
        <f>VLOOKUP(A341,ClassificationT!A:D,4,FALSE)</f>
        <v>SC</v>
      </c>
      <c r="D341" s="2" t="str">
        <f>VLOOKUP(A341,ClassificationT!A:C,3,FALSE)</f>
        <v>Grade 16</v>
      </c>
      <c r="E341" s="2">
        <f>VLOOKUP(A341,ClassificationT!A:T,19,FALSE)</f>
        <v>4</v>
      </c>
      <c r="F341" s="2">
        <f>VLOOKUP(A341,ClassificationT!A:T,20,FALSE)</f>
        <v>7</v>
      </c>
      <c r="G341" s="2" t="str">
        <f>IFERROR(VLOOKUP(B341,ClassificationT!B:K,10,FALSE),"-")</f>
        <v>Bachelor's degree</v>
      </c>
      <c r="H341" s="2" t="str">
        <f>IFERROR(VLOOKUP(B341,ClassificationT!B:L,11,FALSE),"-")</f>
        <v>At least 7 years of experience directly related to the duties and responsibilities specified.</v>
      </c>
      <c r="J341" s="2" t="str">
        <v>Dir,Employee Assistance Prog</v>
      </c>
      <c r="K341" s="2"/>
      <c r="N341" s="2"/>
    </row>
    <row r="342" spans="1:14" ht="19.5" customHeight="1" x14ac:dyDescent="0.25">
      <c r="A342" s="2" t="s">
        <v>330</v>
      </c>
      <c r="B342" s="1" t="str">
        <f>VLOOKUP(A342,ClassificationT!A:B,2,FALSE)</f>
        <v>Dir,Ethnic Student Services</v>
      </c>
      <c r="C342" s="2" t="str">
        <f>VLOOKUP(A342,ClassificationT!A:D,4,FALSE)</f>
        <v>SC</v>
      </c>
      <c r="D342" s="2" t="str">
        <f>VLOOKUP(A342,ClassificationT!A:C,3,FALSE)</f>
        <v>Grade 16</v>
      </c>
      <c r="E342" s="2">
        <f>VLOOKUP(A342,ClassificationT!A:T,19,FALSE)</f>
        <v>4</v>
      </c>
      <c r="F342" s="2">
        <f>VLOOKUP(A342,ClassificationT!A:T,20,FALSE)</f>
        <v>7</v>
      </c>
      <c r="G342" s="2" t="str">
        <f>IFERROR(VLOOKUP(B342,ClassificationT!B:K,10,FALSE),"-")</f>
        <v>Bachelor's degree</v>
      </c>
      <c r="H342" s="2" t="str">
        <f>IFERROR(VLOOKUP(B342,ClassificationT!B:L,11,FALSE),"-")</f>
        <v>At Least 7 Years Of Experience Directly Related To The Duties And Responsibilities Specified.</v>
      </c>
      <c r="J342" s="2" t="str">
        <v>Dir,Environ Health &amp; Safety</v>
      </c>
      <c r="K342" s="2"/>
      <c r="N342" s="2"/>
    </row>
    <row r="343" spans="1:14" ht="19.5" customHeight="1" x14ac:dyDescent="0.25">
      <c r="A343" s="2" t="s">
        <v>287</v>
      </c>
      <c r="B343" s="1" t="str">
        <f>VLOOKUP(A343,ClassificationT!A:B,2,FALSE)</f>
        <v>Dir,Exec &amp; Prof Ed Ctr</v>
      </c>
      <c r="C343" s="2" t="str">
        <f>VLOOKUP(A343,ClassificationT!A:D,4,FALSE)</f>
        <v>SC</v>
      </c>
      <c r="D343" s="2" t="str">
        <f>VLOOKUP(A343,ClassificationT!A:C,3,FALSE)</f>
        <v>Grade 16</v>
      </c>
      <c r="E343" s="2">
        <f>VLOOKUP(A343,ClassificationT!A:T,19,FALSE)</f>
        <v>6</v>
      </c>
      <c r="F343" s="2">
        <f>VLOOKUP(A343,ClassificationT!A:T,20,FALSE)</f>
        <v>5</v>
      </c>
      <c r="G343" s="2" t="str">
        <f>IFERROR(VLOOKUP(B343,ClassificationT!B:K,10,FALSE),"-")</f>
        <v>Master's degree</v>
      </c>
      <c r="H343" s="2" t="str">
        <f>IFERROR(VLOOKUP(B343,ClassificationT!B:L,11,FALSE),"-")</f>
        <v>At Least 5 Years Of Experience Directly Related To The Duties And Responsibilities Specified.</v>
      </c>
      <c r="J343" s="2" t="str">
        <v>Dir,Ethnic Student Services</v>
      </c>
      <c r="K343" s="2"/>
      <c r="N343" s="2"/>
    </row>
    <row r="344" spans="1:14" ht="19.5" customHeight="1" x14ac:dyDescent="0.25">
      <c r="A344" s="2" t="s">
        <v>150</v>
      </c>
      <c r="B344" s="1" t="str">
        <f>VLOOKUP(A344,ClassificationT!A:B,2,FALSE)</f>
        <v>Dir,F&amp;A Strategic Initiatives</v>
      </c>
      <c r="C344" s="2" t="str">
        <f>VLOOKUP(A344,ClassificationT!A:D,4,FALSE)</f>
        <v>SC</v>
      </c>
      <c r="D344" s="2" t="str">
        <f>VLOOKUP(A344,ClassificationT!A:C,3,FALSE)</f>
        <v>Grade 17</v>
      </c>
      <c r="E344" s="2">
        <f>VLOOKUP(A344,ClassificationT!A:T,19,FALSE)</f>
        <v>6</v>
      </c>
      <c r="F344" s="2">
        <f>VLOOKUP(A344,ClassificationT!A:T,20,FALSE)</f>
        <v>7</v>
      </c>
      <c r="G344" s="2" t="str">
        <f>IFERROR(VLOOKUP(B344,ClassificationT!B:K,10,FALSE),"-")</f>
        <v>Master's degree</v>
      </c>
      <c r="H344" s="2" t="str">
        <f>IFERROR(VLOOKUP(B344,ClassificationT!B:L,11,FALSE),"-")</f>
        <v>At Least 7 Years Of Experience Directly Related To The Duties And Responsibilities Specified.</v>
      </c>
      <c r="J344" s="2" t="str">
        <v>Dir,Exec &amp; Prof Ed Ctr</v>
      </c>
      <c r="K344" s="2"/>
      <c r="N344" s="2"/>
    </row>
    <row r="345" spans="1:14" ht="19.5" customHeight="1" x14ac:dyDescent="0.25">
      <c r="A345" s="4" t="s">
        <v>5574</v>
      </c>
      <c r="B345" s="1" t="str">
        <f>VLOOKUP(A345,ClassificationT!A:B,2,FALSE)</f>
        <v>Dir,Facilities Design &amp; Const</v>
      </c>
      <c r="C345" s="4" t="str">
        <f>VLOOKUP(A345,ClassificationT!A:D,4,FALSE)</f>
        <v>SC</v>
      </c>
      <c r="D345" s="4" t="str">
        <f>VLOOKUP(A345,ClassificationT!A:C,3,FALSE)</f>
        <v>Grade 17</v>
      </c>
      <c r="E345" s="4">
        <f>VLOOKUP(A345,ClassificationT!A:T,19,FALSE)</f>
        <v>4</v>
      </c>
      <c r="F345" s="4">
        <f>VLOOKUP(A345,ClassificationT!A:T,20,FALSE)</f>
        <v>7</v>
      </c>
      <c r="G345" s="4" t="str">
        <f>IFERROR(VLOOKUP(B345,ClassificationT!B:K,10,FALSE),"-")</f>
        <v>Bachelor's degree</v>
      </c>
      <c r="H345" s="4" t="str">
        <f>IFERROR(VLOOKUP(B345,ClassificationT!B:L,11,FALSE),"-")</f>
        <v>At least 7 years of progressively higher-level experience directly related to the duties and responsibilities specified.</v>
      </c>
      <c r="J345" s="2" t="str">
        <v>Dir,F&amp;A Strategic Initiatives</v>
      </c>
      <c r="K345" s="2"/>
      <c r="N345" s="2"/>
    </row>
    <row r="346" spans="1:14" ht="19.5" customHeight="1" x14ac:dyDescent="0.25">
      <c r="A346" s="2" t="s">
        <v>111</v>
      </c>
      <c r="B346" s="1" t="str">
        <f>VLOOKUP(A346,ClassificationT!A:B,2,FALSE)</f>
        <v>Dir,Facilities Management</v>
      </c>
      <c r="C346" s="2" t="str">
        <f>VLOOKUP(A346,ClassificationT!A:D,4,FALSE)</f>
        <v>SC</v>
      </c>
      <c r="D346" s="2" t="str">
        <f>VLOOKUP(A346,ClassificationT!A:C,3,FALSE)</f>
        <v>Grade 18</v>
      </c>
      <c r="E346" s="2">
        <f>VLOOKUP(A346,ClassificationT!A:T,19,FALSE)</f>
        <v>4</v>
      </c>
      <c r="F346" s="2">
        <f>VLOOKUP(A346,ClassificationT!A:T,20,FALSE)</f>
        <v>10</v>
      </c>
      <c r="G346" s="2" t="str">
        <f>IFERROR(VLOOKUP(B346,ClassificationT!B:K,10,FALSE),"-")</f>
        <v>Bachelor's degree</v>
      </c>
      <c r="H346" s="2" t="str">
        <f>IFERROR(VLOOKUP(B346,ClassificationT!B:L,11,FALSE),"-")</f>
        <v>At Least 10 Years Of Experience Directly Related To The Duties And Responsibilities Specified.</v>
      </c>
      <c r="J346" s="2" t="str">
        <v>Dir,Facilities Design &amp; Const</v>
      </c>
      <c r="K346" s="2"/>
      <c r="N346" s="2"/>
    </row>
    <row r="347" spans="1:14" ht="19.5" customHeight="1" x14ac:dyDescent="0.25">
      <c r="A347" s="2" t="s">
        <v>2931</v>
      </c>
      <c r="B347" s="1" t="str">
        <f>VLOOKUP(A347,ClassificationT!A:B,2,FALSE)</f>
        <v>Dir,Faculty Relations/HSC</v>
      </c>
      <c r="C347" s="2" t="str">
        <f>VLOOKUP(A347,ClassificationT!A:D,4,FALSE)</f>
        <v>SE</v>
      </c>
      <c r="D347" s="2" t="str">
        <f>VLOOKUP(A347,ClassificationT!A:C,3,FALSE)</f>
        <v>Grade 16</v>
      </c>
      <c r="E347" s="2">
        <f>VLOOKUP(A347,ClassificationT!A:T,19,FALSE)</f>
        <v>6</v>
      </c>
      <c r="F347" s="2">
        <f>VLOOKUP(A347,ClassificationT!A:T,20,FALSE)</f>
        <v>5</v>
      </c>
      <c r="G347" s="2" t="str">
        <f>IFERROR(VLOOKUP(B347,ClassificationT!B:K,10,FALSE),"-")</f>
        <v>Master's degree</v>
      </c>
      <c r="H347" s="2" t="str">
        <f>IFERROR(VLOOKUP(B347,ClassificationT!B:L,11,FALSE),"-")</f>
        <v>At least 5 years of experience directly related to the duties and responsibilities specified.</v>
      </c>
      <c r="J347" s="2" t="str">
        <v>Dir,Facilities Management</v>
      </c>
      <c r="K347" s="2"/>
      <c r="N347" s="2"/>
    </row>
    <row r="348" spans="1:14" ht="19.5" customHeight="1" x14ac:dyDescent="0.25">
      <c r="A348" s="2" t="s">
        <v>2935</v>
      </c>
      <c r="B348" s="1" t="str">
        <f>VLOOKUP(A348,ClassificationT!A:B,2,FALSE)</f>
        <v>Dir,Faculty Relations/Main</v>
      </c>
      <c r="C348" s="2" t="str">
        <f>VLOOKUP(A348,ClassificationT!A:D,4,FALSE)</f>
        <v>SE</v>
      </c>
      <c r="D348" s="2" t="str">
        <f>VLOOKUP(A348,ClassificationT!A:C,3,FALSE)</f>
        <v>Grade 16</v>
      </c>
      <c r="E348" s="2">
        <f>VLOOKUP(A348,ClassificationT!A:T,19,FALSE)</f>
        <v>6</v>
      </c>
      <c r="F348" s="2">
        <f>VLOOKUP(A348,ClassificationT!A:T,20,FALSE)</f>
        <v>5</v>
      </c>
      <c r="G348" s="2" t="str">
        <f>IFERROR(VLOOKUP(B348,ClassificationT!B:K,10,FALSE),"-")</f>
        <v>Master's degree</v>
      </c>
      <c r="H348" s="2" t="str">
        <f>IFERROR(VLOOKUP(B348,ClassificationT!B:L,11,FALSE),"-")</f>
        <v>At least 5 years of experience directly related to the duties and responsibilities specified.</v>
      </c>
      <c r="J348" s="2" t="str">
        <v>Dir,Faculty Relations/HSC</v>
      </c>
      <c r="K348" s="2"/>
      <c r="N348" s="2"/>
    </row>
    <row r="349" spans="1:14" ht="19.5" customHeight="1" x14ac:dyDescent="0.25">
      <c r="A349" s="2" t="s">
        <v>202</v>
      </c>
      <c r="B349" s="1" t="str">
        <f>VLOOKUP(A349,ClassificationT!A:B,2,FALSE)</f>
        <v>Dir,Financial Operations</v>
      </c>
      <c r="C349" s="2" t="str">
        <f>VLOOKUP(A349,ClassificationT!A:D,4,FALSE)</f>
        <v>SC</v>
      </c>
      <c r="D349" s="2" t="str">
        <f>VLOOKUP(A349,ClassificationT!A:C,3,FALSE)</f>
        <v>Grade 17</v>
      </c>
      <c r="E349" s="2">
        <f>VLOOKUP(A349,ClassificationT!A:T,19,FALSE)</f>
        <v>4</v>
      </c>
      <c r="F349" s="2">
        <f>VLOOKUP(A349,ClassificationT!A:T,20,FALSE)</f>
        <v>8</v>
      </c>
      <c r="G349" s="2" t="str">
        <f>IFERROR(VLOOKUP(B349,ClassificationT!B:K,10,FALSE),"-")</f>
        <v>Bachelor's degree in business, finance, or equivalent</v>
      </c>
      <c r="H349" s="2" t="str">
        <f>IFERROR(VLOOKUP(B349,ClassificationT!B:L,11,FALSE),"-")</f>
        <v>At Least 8 Years Of Experience Directly Related To The Duties And Responsibilities Specified.</v>
      </c>
      <c r="J349" s="2" t="str">
        <v>Dir,Faculty Relations/Main</v>
      </c>
      <c r="K349" s="2"/>
      <c r="N349" s="2"/>
    </row>
    <row r="350" spans="1:14" ht="19.5" customHeight="1" x14ac:dyDescent="0.25">
      <c r="A350" s="4" t="s">
        <v>5257</v>
      </c>
      <c r="B350" s="1" t="str">
        <f>VLOOKUP(A350,ClassificationT!A:B,2,FALSE)</f>
        <v>Dir,Golf Courses</v>
      </c>
      <c r="C350" s="4" t="str">
        <f>VLOOKUP(A350,ClassificationT!A:D,4,FALSE)</f>
        <v>SE</v>
      </c>
      <c r="D350" s="4" t="str">
        <f>VLOOKUP(A350,ClassificationT!A:C,3,FALSE)</f>
        <v>Grade 15</v>
      </c>
      <c r="E350" s="4">
        <f>VLOOKUP(A350,ClassificationT!A:T,19,FALSE)</f>
        <v>4</v>
      </c>
      <c r="F350" s="4">
        <f>VLOOKUP(A350,ClassificationT!A:T,20,FALSE)</f>
        <v>5</v>
      </c>
      <c r="G350" s="4" t="str">
        <f>IFERROR(VLOOKUP(B350,ClassificationT!B:K,10,FALSE),"-")</f>
        <v>Bachelor' degree</v>
      </c>
      <c r="H350" s="4" t="str">
        <f>IFERROR(VLOOKUP(B350,ClassificationT!B:L,11,FALSE),"-")</f>
        <v>At  least 5 years of experience that is directly related to the duties and responsibilities specified. Certified member of the Professional Golf Association (PGA) under the PGA Professional Golf Management program.</v>
      </c>
      <c r="J350" s="2" t="str">
        <v>Dir,Financial Operations</v>
      </c>
      <c r="K350" s="2"/>
      <c r="N350" s="2"/>
    </row>
    <row r="351" spans="1:14" ht="19.5" customHeight="1" x14ac:dyDescent="0.25">
      <c r="A351" s="4" t="s">
        <v>4998</v>
      </c>
      <c r="B351" s="1" t="str">
        <f>VLOOKUP(A351,ClassificationT!A:B,2,FALSE)</f>
        <v>Dir,Government Relations</v>
      </c>
      <c r="C351" s="4" t="str">
        <f>VLOOKUP(A351,ClassificationT!A:D,4,FALSE)</f>
        <v>SE</v>
      </c>
      <c r="D351" s="4" t="str">
        <f>VLOOKUP(A351,ClassificationT!A:C,3,FALSE)</f>
        <v>Grade 16</v>
      </c>
      <c r="E351" s="4">
        <f>VLOOKUP(A351,ClassificationT!A:T,19,FALSE)</f>
        <v>4</v>
      </c>
      <c r="F351" s="4">
        <f>VLOOKUP(A351,ClassificationT!A:T,20,FALSE)</f>
        <v>8</v>
      </c>
      <c r="G351" s="4" t="str">
        <f>IFERROR(VLOOKUP(B351,ClassificationT!B:K,10,FALSE),"-")</f>
        <v>Bachelor's degree</v>
      </c>
      <c r="H351" s="4" t="str">
        <f>IFERROR(VLOOKUP(B351,ClassificationT!B:L,11,FALSE),"-")</f>
        <v>At Least 8 Years Of Experience Directly Related To The Duties And Responsibilities Specified.</v>
      </c>
      <c r="J351" s="2" t="str">
        <v>Dir,Golf Courses</v>
      </c>
      <c r="K351" s="2"/>
      <c r="N351" s="2"/>
    </row>
    <row r="352" spans="1:14" ht="19.5" customHeight="1" x14ac:dyDescent="0.25">
      <c r="A352" s="2" t="s">
        <v>540</v>
      </c>
      <c r="B352" s="1" t="str">
        <f>VLOOKUP(A352,ClassificationT!A:B,2,FALSE)</f>
        <v>Dir,Harwood Museum</v>
      </c>
      <c r="C352" s="2" t="str">
        <f>VLOOKUP(A352,ClassificationT!A:D,4,FALSE)</f>
        <v>SC</v>
      </c>
      <c r="D352" s="2" t="str">
        <f>VLOOKUP(A352,ClassificationT!A:C,3,FALSE)</f>
        <v>Grade 15</v>
      </c>
      <c r="E352" s="2">
        <f>VLOOKUP(A352,ClassificationT!A:T,19,FALSE)</f>
        <v>4</v>
      </c>
      <c r="F352" s="2">
        <f>VLOOKUP(A352,ClassificationT!A:T,20,FALSE)</f>
        <v>5</v>
      </c>
      <c r="G352" s="2" t="str">
        <f>IFERROR(VLOOKUP(B352,ClassificationT!B:K,10,FALSE),"-")</f>
        <v>Bachelor's degree</v>
      </c>
      <c r="H352" s="2" t="str">
        <f>IFERROR(VLOOKUP(B352,ClassificationT!B:L,11,FALSE),"-")</f>
        <v>At Least 5 Years Of Experience Directly Related To The Duties And Responsibilities Specified.</v>
      </c>
      <c r="J352" s="2" t="str">
        <v>Dir,Government Relations</v>
      </c>
      <c r="K352" s="2"/>
      <c r="N352" s="2"/>
    </row>
    <row r="353" spans="1:14" ht="19.5" customHeight="1" x14ac:dyDescent="0.25">
      <c r="A353" s="2" t="s">
        <v>298</v>
      </c>
      <c r="B353" s="1" t="str">
        <f>VLOOKUP(A353,ClassificationT!A:B,2,FALSE)</f>
        <v>Dir,Health System Marketing</v>
      </c>
      <c r="C353" s="2" t="str">
        <f>VLOOKUP(A353,ClassificationT!A:D,4,FALSE)</f>
        <v>SE</v>
      </c>
      <c r="D353" s="2" t="str">
        <f>VLOOKUP(A353,ClassificationT!A:C,3,FALSE)</f>
        <v>Grade 16</v>
      </c>
      <c r="E353" s="2">
        <f>VLOOKUP(A353,ClassificationT!A:T,19,FALSE)</f>
        <v>4</v>
      </c>
      <c r="F353" s="2">
        <f>VLOOKUP(A353,ClassificationT!A:T,20,FALSE)</f>
        <v>7</v>
      </c>
      <c r="G353" s="2" t="str">
        <f>IFERROR(VLOOKUP(B353,ClassificationT!B:K,10,FALSE),"-")</f>
        <v>Bachelor's degree</v>
      </c>
      <c r="H353" s="2" t="str">
        <f>IFERROR(VLOOKUP(B353,ClassificationT!B:L,11,FALSE),"-")</f>
        <v>At Least 7 Years Of Experience Directly Related To The Duties And Responsibilities Specified Within Health Care Communications And Marketing.</v>
      </c>
      <c r="J353" s="2" t="str">
        <v>Dir,Harwood Museum</v>
      </c>
      <c r="K353" s="2"/>
      <c r="N353" s="2"/>
    </row>
    <row r="354" spans="1:14" ht="19.5" customHeight="1" x14ac:dyDescent="0.25">
      <c r="A354" s="4" t="s">
        <v>4995</v>
      </c>
      <c r="B354" s="1" t="str">
        <f>VLOOKUP(A354,ClassificationT!A:B,2,FALSE)</f>
        <v>Dir,HR Services</v>
      </c>
      <c r="C354" s="2" t="str">
        <f>VLOOKUP(A354,ClassificationT!A:D,4,FALSE)</f>
        <v>SC</v>
      </c>
      <c r="D354" s="4" t="str">
        <f>VLOOKUP(A354,ClassificationT!A:C,3,FALSE)</f>
        <v>Grade 17</v>
      </c>
      <c r="E354" s="4">
        <f>VLOOKUP(A354,ClassificationT!A:T,19,FALSE)</f>
        <v>4</v>
      </c>
      <c r="F354" s="4">
        <f>VLOOKUP(A354,ClassificationT!A:T,20,FALSE)</f>
        <v>10</v>
      </c>
      <c r="G354" s="4" t="str">
        <f>IFERROR(VLOOKUP(B354,ClassificationT!B:K,10,FALSE),"-")</f>
        <v>Bachelor's degree</v>
      </c>
      <c r="H354" s="4" t="str">
        <f>IFERROR(VLOOKUP(B354,ClassificationT!B:L,11,FALSE),"-")</f>
        <v xml:space="preserve">At least 10 years of experience directly related to the duties and responsbilities specified. </v>
      </c>
      <c r="J354" s="2" t="str">
        <v>Dir,Health System Marketing</v>
      </c>
      <c r="K354" s="2"/>
      <c r="N354" s="2"/>
    </row>
    <row r="355" spans="1:14" ht="19.5" customHeight="1" x14ac:dyDescent="0.25">
      <c r="A355" s="2" t="s">
        <v>332</v>
      </c>
      <c r="B355" s="1" t="str">
        <f>VLOOKUP(A355,ClassificationT!A:B,2,FALSE)</f>
        <v>Dir,Institutional Analytics</v>
      </c>
      <c r="C355" s="2" t="str">
        <f>VLOOKUP(A355,ClassificationT!A:D,4,FALSE)</f>
        <v>SC</v>
      </c>
      <c r="D355" s="2" t="str">
        <f>VLOOKUP(A355,ClassificationT!A:C,3,FALSE)</f>
        <v>Grade 16</v>
      </c>
      <c r="E355" s="2">
        <f>VLOOKUP(A355,ClassificationT!A:T,19,FALSE)</f>
        <v>6</v>
      </c>
      <c r="F355" s="2">
        <f>VLOOKUP(A355,ClassificationT!A:T,20,FALSE)</f>
        <v>5</v>
      </c>
      <c r="G355" s="2" t="str">
        <f>IFERROR(VLOOKUP(B355,ClassificationT!B:K,10,FALSE),"-")</f>
        <v>Master's degree</v>
      </c>
      <c r="H355" s="2" t="str">
        <f>IFERROR(VLOOKUP(B355,ClassificationT!B:L,11,FALSE),"-")</f>
        <v>At Least 5 Years Of Experience Directly Related To The Duties And Responsibilities Specified.</v>
      </c>
      <c r="J355" s="2" t="str">
        <v>Dir,HR Services</v>
      </c>
      <c r="K355" s="2"/>
      <c r="N355" s="2"/>
    </row>
    <row r="356" spans="1:14" ht="19.5" customHeight="1" x14ac:dyDescent="0.25">
      <c r="A356" s="2" t="s">
        <v>96</v>
      </c>
      <c r="B356" s="1" t="str">
        <f>VLOOKUP(A356,ClassificationT!A:B,2,FALSE)</f>
        <v>Dir,Internal Audit</v>
      </c>
      <c r="C356" s="2" t="str">
        <f>VLOOKUP(A356,ClassificationT!A:D,4,FALSE)</f>
        <v>SC</v>
      </c>
      <c r="D356" s="2" t="str">
        <f>VLOOKUP(A356,ClassificationT!A:C,3,FALSE)</f>
        <v>Grade 19</v>
      </c>
      <c r="E356" s="2">
        <f>VLOOKUP(A356,ClassificationT!A:T,19,FALSE)</f>
        <v>4</v>
      </c>
      <c r="F356" s="2">
        <f>VLOOKUP(A356,ClassificationT!A:T,20,FALSE)</f>
        <v>7</v>
      </c>
      <c r="G356" s="2" t="str">
        <f>IFERROR(VLOOKUP(B356,ClassificationT!B:K,10,FALSE),"-")</f>
        <v>Bachelor's degree</v>
      </c>
      <c r="H356" s="2" t="str">
        <f>IFERROR(VLOOKUP(B356,ClassificationT!B:L,11,FALSE),"-")</f>
        <v>At Least 7 Years Of Experience Directly Related To The Duties And Responsibilities Specified.
Certification/Licensure
Certified Public Accountant (Cpa) Or Certified Internal Auditor (Cia).</v>
      </c>
      <c r="J356" s="2" t="str">
        <v>Dir,Institutional Analytics</v>
      </c>
      <c r="K356" s="2"/>
      <c r="N356" s="2"/>
    </row>
    <row r="357" spans="1:14" ht="19.5" customHeight="1" x14ac:dyDescent="0.25">
      <c r="A357" s="2" t="s">
        <v>180</v>
      </c>
      <c r="B357" s="1" t="str">
        <f>VLOOKUP(A357,ClassificationT!A:B,2,FALSE)</f>
        <v>Dir,IT Svcs</v>
      </c>
      <c r="C357" s="2" t="str">
        <f>VLOOKUP(A357,ClassificationT!A:D,4,FALSE)</f>
        <v>SC</v>
      </c>
      <c r="D357" s="2" t="str">
        <f>VLOOKUP(A357,ClassificationT!A:C,3,FALSE)</f>
        <v>Grade 17</v>
      </c>
      <c r="E357" s="2">
        <f>VLOOKUP(A357,ClassificationT!A:T,19,FALSE)</f>
        <v>4</v>
      </c>
      <c r="F357" s="2">
        <f>VLOOKUP(A357,ClassificationT!A:T,20,FALSE)</f>
        <v>7</v>
      </c>
      <c r="G357" s="2" t="str">
        <f>IFERROR(VLOOKUP(B357,ClassificationT!B:K,10,FALSE),"-")</f>
        <v>Bachelor's degree</v>
      </c>
      <c r="H357" s="2" t="str">
        <f>IFERROR(VLOOKUP(B357,ClassificationT!B:L,11,FALSE),"-")</f>
        <v>At Least 7 Years Of Experience Directly Related To The Duties And Responsibilities Specified.</v>
      </c>
      <c r="J357" s="2" t="str">
        <v>Dir,Internal Audit</v>
      </c>
      <c r="K357" s="2"/>
      <c r="N357" s="2"/>
    </row>
    <row r="358" spans="1:14" ht="19.5" customHeight="1" x14ac:dyDescent="0.25">
      <c r="A358" s="2" t="s">
        <v>261</v>
      </c>
      <c r="B358" s="1" t="str">
        <f>VLOOKUP(A358,ClassificationT!A:B,2,FALSE)</f>
        <v>Dir,Med Staff Qlty Compliance</v>
      </c>
      <c r="C358" s="2" t="str">
        <f>VLOOKUP(A358,ClassificationT!A:D,4,FALSE)</f>
        <v>SE</v>
      </c>
      <c r="D358" s="2" t="str">
        <f>VLOOKUP(A358,ClassificationT!A:C,3,FALSE)</f>
        <v>Grade 16</v>
      </c>
      <c r="E358" s="2">
        <f>VLOOKUP(A358,ClassificationT!A:T,19,FALSE)</f>
        <v>6</v>
      </c>
      <c r="F358" s="2">
        <f>VLOOKUP(A358,ClassificationT!A:T,20,FALSE)</f>
        <v>4</v>
      </c>
      <c r="G358" s="2" t="str">
        <f>IFERROR(VLOOKUP(B358,ClassificationT!B:K,10,FALSE),"-")</f>
        <v>Master's degree</v>
      </c>
      <c r="H358" s="2" t="str">
        <f>IFERROR(VLOOKUP(B358,ClassificationT!B:L,11,FALSE),"-")</f>
        <v>At Least 4 Years Of Experience Directly Related To The Duties And Responsibilities Specified. Certification/Licensure Namss As Certified Professional In Medical Services Manager (Cpmsm) And Certified Provider Credentialing Specialist (Cpcs).</v>
      </c>
      <c r="J358" s="2" t="str">
        <v>Dir,IT Svcs</v>
      </c>
      <c r="K358" s="2"/>
      <c r="N358" s="2"/>
    </row>
    <row r="359" spans="1:14" ht="19.5" customHeight="1" x14ac:dyDescent="0.25">
      <c r="A359" s="2" t="s">
        <v>178</v>
      </c>
      <c r="B359" s="1" t="str">
        <f>VLOOKUP(A359,ClassificationT!A:B,2,FALSE)</f>
        <v>Dir,Ofc of Equal Opportunity</v>
      </c>
      <c r="C359" s="2" t="str">
        <f>VLOOKUP(A359,ClassificationT!A:D,4,FALSE)</f>
        <v>SC</v>
      </c>
      <c r="D359" s="2" t="str">
        <f>VLOOKUP(A359,ClassificationT!A:C,3,FALSE)</f>
        <v>Grade 17</v>
      </c>
      <c r="E359" s="2">
        <f>VLOOKUP(A359,ClassificationT!A:T,19,FALSE)</f>
        <v>4</v>
      </c>
      <c r="F359" s="2">
        <f>VLOOKUP(A359,ClassificationT!A:T,20,FALSE)</f>
        <v>10</v>
      </c>
      <c r="G359" s="2" t="str">
        <f>IFERROR(VLOOKUP(B359,ClassificationT!B:K,10,FALSE),"-")</f>
        <v>Bachelor's degree</v>
      </c>
      <c r="H359" s="2" t="str">
        <f>IFERROR(VLOOKUP(B359,ClassificationT!B:L,11,FALSE),"-")</f>
        <v>At Least 10 Years Of Experience Directly Related To The Duties And Responsibilities Specified.</v>
      </c>
      <c r="J359" s="2" t="str">
        <v>Dir,Med Staff Qlty Compliance</v>
      </c>
      <c r="K359" s="2"/>
      <c r="N359" s="2"/>
    </row>
    <row r="360" spans="1:14" ht="19.5" customHeight="1" x14ac:dyDescent="0.25">
      <c r="A360" s="2" t="s">
        <v>3048</v>
      </c>
      <c r="B360" s="1" t="str">
        <f>VLOOKUP(A360,ClassificationT!A:B,2,FALSE)</f>
        <v>Dir,Online Strategies &amp; AT</v>
      </c>
      <c r="C360" s="2" t="str">
        <f>VLOOKUP(A360,ClassificationT!A:D,4,FALSE)</f>
        <v>SC</v>
      </c>
      <c r="D360" s="2" t="str">
        <f>VLOOKUP(A360,ClassificationT!A:C,3,FALSE)</f>
        <v>Grade 18</v>
      </c>
      <c r="E360" s="2">
        <f>VLOOKUP(A360,ClassificationT!A:T,19,FALSE)</f>
        <v>4</v>
      </c>
      <c r="F360" s="2">
        <f>VLOOKUP(A360,ClassificationT!A:T,20,FALSE)</f>
        <v>7</v>
      </c>
      <c r="G360" s="2" t="str">
        <f>IFERROR(VLOOKUP(B360,ClassificationT!B:K,10,FALSE),"-")</f>
        <v>Bachelor's degree</v>
      </c>
      <c r="H360" s="2" t="str">
        <f>IFERROR(VLOOKUP(B360,ClassificationT!B:L,11,FALSE),"-")</f>
        <v>At least 7 years of experience directly related to the duties and responsibilities specified.</v>
      </c>
      <c r="J360" s="2" t="str">
        <v>Dir,Ofc of Equal Opportunity</v>
      </c>
      <c r="K360" s="2"/>
      <c r="N360" s="2"/>
    </row>
    <row r="361" spans="1:14" ht="19.5" customHeight="1" x14ac:dyDescent="0.25">
      <c r="A361" s="4" t="s">
        <v>5295</v>
      </c>
      <c r="B361" s="1" t="str">
        <f>VLOOKUP(A361,ClassificationT!A:B,2,FALSE)</f>
        <v>Dir,Opns/Fin &amp; Admin</v>
      </c>
      <c r="C361" s="4" t="str">
        <f>VLOOKUP(A361,ClassificationT!A:D,4,FALSE)</f>
        <v>SE</v>
      </c>
      <c r="D361" s="4" t="str">
        <f>VLOOKUP(A361,ClassificationT!A:C,3,FALSE)</f>
        <v>Grade 16</v>
      </c>
      <c r="E361" s="4">
        <f>VLOOKUP(A361,ClassificationT!A:T,19,FALSE)</f>
        <v>4</v>
      </c>
      <c r="F361" s="4">
        <f>VLOOKUP(A361,ClassificationT!A:T,20,FALSE)</f>
        <v>7</v>
      </c>
      <c r="G361" s="4" t="str">
        <f>IFERROR(VLOOKUP(B361,ClassificationT!B:K,10,FALSE),"-")</f>
        <v>Bachelor's degree</v>
      </c>
      <c r="H361" s="4" t="str">
        <f>IFERROR(VLOOKUP(B361,ClassificationT!B:L,11,FALSE),"-")</f>
        <v>At least 7 years of experience directly related to the duties and responsibilities specified.</v>
      </c>
      <c r="J361" s="2" t="str">
        <v>Dir,Online Strategies &amp; AT</v>
      </c>
      <c r="K361" s="2"/>
      <c r="N361" s="2"/>
    </row>
    <row r="362" spans="1:14" ht="19.5" customHeight="1" x14ac:dyDescent="0.25">
      <c r="A362" s="15" t="s">
        <v>5186</v>
      </c>
      <c r="B362" s="1" t="str">
        <f>VLOOKUP(A362,ClassificationT!A:B,2,FALSE)</f>
        <v>Dir,Opns/Student Affairs</v>
      </c>
      <c r="C362" s="14" t="str">
        <f>VLOOKUP(A362,ClassificationT!A:D,4,FALSE)</f>
        <v>SE</v>
      </c>
      <c r="D362" s="14" t="str">
        <f>VLOOKUP(A362,ClassificationT!A:C,3,FALSE)</f>
        <v>Grade 16</v>
      </c>
      <c r="E362" s="14">
        <f>VLOOKUP(A362,ClassificationT!A:T,19,FALSE)</f>
        <v>4</v>
      </c>
      <c r="F362" s="14">
        <f>VLOOKUP(A362,ClassificationT!A:T,20,FALSE)</f>
        <v>7</v>
      </c>
      <c r="G362" s="14" t="str">
        <f>IFERROR(VLOOKUP(B362,ClassificationT!B:K,10,FALSE),"-")</f>
        <v>Bachelor's degree</v>
      </c>
      <c r="H362" s="14" t="str">
        <f>IFERROR(VLOOKUP(B362,ClassificationT!B:L,11,FALSE),"-")</f>
        <v>At least 7 years of experience directly related to the duties and responsibilities specified.</v>
      </c>
      <c r="J362" s="2" t="str">
        <v>Dir,Opns/Fin &amp; Admin</v>
      </c>
      <c r="K362" s="2"/>
      <c r="N362" s="2"/>
    </row>
    <row r="363" spans="1:14" ht="19.5" customHeight="1" x14ac:dyDescent="0.25">
      <c r="A363" s="2" t="s">
        <v>364</v>
      </c>
      <c r="B363" s="1" t="str">
        <f>VLOOKUP(A363,ClassificationT!A:B,2,FALSE)</f>
        <v>Dir,Parking &amp; Trans Services</v>
      </c>
      <c r="C363" s="2" t="str">
        <f>VLOOKUP(A363,ClassificationT!A:D,4,FALSE)</f>
        <v>SC</v>
      </c>
      <c r="D363" s="2" t="str">
        <f>VLOOKUP(A363,ClassificationT!A:C,3,FALSE)</f>
        <v>Grade 16</v>
      </c>
      <c r="E363" s="2">
        <f>VLOOKUP(A363,ClassificationT!A:T,19,FALSE)</f>
        <v>4</v>
      </c>
      <c r="F363" s="2">
        <f>VLOOKUP(A363,ClassificationT!A:T,20,FALSE)</f>
        <v>5</v>
      </c>
      <c r="G363" s="2" t="str">
        <f>IFERROR(VLOOKUP(B363,ClassificationT!B:K,10,FALSE),"-")</f>
        <v>Bachelor's degree</v>
      </c>
      <c r="H363" s="2" t="str">
        <f>IFERROR(VLOOKUP(B363,ClassificationT!B:L,11,FALSE),"-")</f>
        <v>At Least 5 Years Of Experience Directly Related To The Duties And Responsibilities Specified.</v>
      </c>
      <c r="J363" s="2" t="str">
        <v>Dir,Opns/Student Affairs</v>
      </c>
      <c r="K363" s="2"/>
      <c r="N363" s="2"/>
    </row>
    <row r="364" spans="1:14" ht="19.5" customHeight="1" x14ac:dyDescent="0.25">
      <c r="A364" s="2" t="s">
        <v>182</v>
      </c>
      <c r="B364" s="1" t="str">
        <f>VLOOKUP(A364,ClassificationT!A:B,2,FALSE)</f>
        <v>Dir,Planning, Design &amp; Const</v>
      </c>
      <c r="C364" s="2" t="str">
        <f>VLOOKUP(A364,ClassificationT!A:D,4,FALSE)</f>
        <v>SC</v>
      </c>
      <c r="D364" s="2" t="str">
        <f>VLOOKUP(A364,ClassificationT!A:C,3,FALSE)</f>
        <v>Grade 17</v>
      </c>
      <c r="E364" s="2">
        <f>VLOOKUP(A364,ClassificationT!A:T,19,FALSE)</f>
        <v>4</v>
      </c>
      <c r="F364" s="2">
        <f>VLOOKUP(A364,ClassificationT!A:T,20,FALSE)</f>
        <v>10</v>
      </c>
      <c r="G364" s="2" t="str">
        <f>IFERROR(VLOOKUP(B364,ClassificationT!B:K,10,FALSE),"-")</f>
        <v>Bachelor's degree in Architecture, Community &amp; Regional Planning, or an equivalent field of discipline</v>
      </c>
      <c r="H364" s="2" t="str">
        <f>IFERROR(VLOOKUP(B364,ClassificationT!B:L,11,FALSE),"-")</f>
        <v>At Least 10 Years Of Experience Directly Related To The Duties And Responsibilities Specified.</v>
      </c>
      <c r="J364" s="2" t="str">
        <v>Dir,Parking &amp; Trans Services</v>
      </c>
      <c r="K364" s="2"/>
      <c r="N364" s="2"/>
    </row>
    <row r="365" spans="1:14" ht="19.5" customHeight="1" x14ac:dyDescent="0.25">
      <c r="A365" s="2" t="s">
        <v>3857</v>
      </c>
      <c r="B365" s="1" t="str">
        <f>VLOOKUP(A365,ClassificationT!A:B,2,FALSE)</f>
        <v>Dir,Popejoy Hall</v>
      </c>
      <c r="C365" s="2" t="str">
        <f>VLOOKUP(A365,ClassificationT!A:D,4,FALSE)</f>
        <v>SC</v>
      </c>
      <c r="D365" s="2" t="str">
        <f>VLOOKUP(A365,ClassificationT!A:C,3,FALSE)</f>
        <v>Grade 16</v>
      </c>
      <c r="E365" s="2">
        <f>VLOOKUP(A365,ClassificationT!A:T,19,FALSE)</f>
        <v>4</v>
      </c>
      <c r="F365" s="2">
        <f>VLOOKUP(A365,ClassificationT!A:T,20,FALSE)</f>
        <v>7</v>
      </c>
      <c r="G365" s="2" t="str">
        <f>IFERROR(VLOOKUP(B365,ClassificationT!B:K,10,FALSE),"-")</f>
        <v>Bachelor's degree</v>
      </c>
      <c r="H365" s="2" t="str">
        <f>IFERROR(VLOOKUP(B365,ClassificationT!B:L,11,FALSE),"-")</f>
        <v>At least 7 years of experience directly related to the duties and responsibilities specified.</v>
      </c>
      <c r="J365" s="2" t="str">
        <v>Dir,Planning, Design &amp; Const</v>
      </c>
      <c r="K365" s="2"/>
      <c r="N365" s="2"/>
    </row>
    <row r="366" spans="1:14" ht="19.5" customHeight="1" x14ac:dyDescent="0.25">
      <c r="A366" s="2" t="s">
        <v>357</v>
      </c>
      <c r="B366" s="1" t="str">
        <f>VLOOKUP(A366,ClassificationT!A:B,2,FALSE)</f>
        <v>Dir,Public Events</v>
      </c>
      <c r="C366" s="2" t="str">
        <f>VLOOKUP(A366,ClassificationT!A:D,4,FALSE)</f>
        <v>SC</v>
      </c>
      <c r="D366" s="2" t="str">
        <f>VLOOKUP(A366,ClassificationT!A:C,3,FALSE)</f>
        <v>Grade 16</v>
      </c>
      <c r="E366" s="2">
        <f>VLOOKUP(A366,ClassificationT!A:T,19,FALSE)</f>
        <v>4</v>
      </c>
      <c r="F366" s="2">
        <f>VLOOKUP(A366,ClassificationT!A:T,20,FALSE)</f>
        <v>7</v>
      </c>
      <c r="G366" s="2" t="str">
        <f>IFERROR(VLOOKUP(B366,ClassificationT!B:K,10,FALSE),"-")</f>
        <v>Bachelor's degree</v>
      </c>
      <c r="H366" s="2" t="str">
        <f>IFERROR(VLOOKUP(B366,ClassificationT!B:L,11,FALSE),"-")</f>
        <v>At Least 7 Years Of Experience Directly Related To The Duties And Responsibilities Specified.</v>
      </c>
      <c r="J366" s="2" t="str">
        <v>Dir,Popejoy Hall</v>
      </c>
      <c r="K366" s="2"/>
      <c r="N366" s="2"/>
    </row>
    <row r="367" spans="1:14" ht="19.5" customHeight="1" x14ac:dyDescent="0.25">
      <c r="A367" s="2" t="s">
        <v>166</v>
      </c>
      <c r="B367" s="1" t="str">
        <f>VLOOKUP(A367,ClassificationT!A:B,2,FALSE)</f>
        <v>Dir,Real Estate</v>
      </c>
      <c r="C367" s="2" t="str">
        <f>VLOOKUP(A367,ClassificationT!A:D,4,FALSE)</f>
        <v>SC</v>
      </c>
      <c r="D367" s="2" t="str">
        <f>VLOOKUP(A367,ClassificationT!A:C,3,FALSE)</f>
        <v>Grade 17</v>
      </c>
      <c r="E367" s="2">
        <f>VLOOKUP(A367,ClassificationT!A:T,19,FALSE)</f>
        <v>4</v>
      </c>
      <c r="F367" s="2">
        <f>VLOOKUP(A367,ClassificationT!A:T,20,FALSE)</f>
        <v>5</v>
      </c>
      <c r="G367" s="2" t="str">
        <f>IFERROR(VLOOKUP(B367,ClassificationT!B:K,10,FALSE),"-")</f>
        <v>Bachelor's degree</v>
      </c>
      <c r="H367" s="2" t="str">
        <f>IFERROR(VLOOKUP(B367,ClassificationT!B:L,11,FALSE),"-")</f>
        <v>At Least 5 Years Of Experience Directly Related To The Duties And Responsibilities Specified. Certification/Licensure: New Mexico Real Estate Broker'S License.</v>
      </c>
      <c r="J367" s="2" t="str">
        <v>Dir,Public Events</v>
      </c>
      <c r="K367" s="2"/>
      <c r="N367" s="2"/>
    </row>
    <row r="368" spans="1:14" ht="19.5" customHeight="1" x14ac:dyDescent="0.25">
      <c r="A368" s="2" t="s">
        <v>322</v>
      </c>
      <c r="B368" s="1" t="str">
        <f>VLOOKUP(A368,ClassificationT!A:B,2,FALSE)</f>
        <v>Dir,Recreational Services</v>
      </c>
      <c r="C368" s="2" t="str">
        <f>VLOOKUP(A368,ClassificationT!A:D,4,FALSE)</f>
        <v>SC</v>
      </c>
      <c r="D368" s="2" t="str">
        <f>VLOOKUP(A368,ClassificationT!A:C,3,FALSE)</f>
        <v>Grade 16</v>
      </c>
      <c r="E368" s="2">
        <f>VLOOKUP(A368,ClassificationT!A:T,19,FALSE)</f>
        <v>4</v>
      </c>
      <c r="F368" s="2">
        <f>VLOOKUP(A368,ClassificationT!A:T,20,FALSE)</f>
        <v>7</v>
      </c>
      <c r="G368" s="2" t="str">
        <f>IFERROR(VLOOKUP(B368,ClassificationT!B:K,10,FALSE),"-")</f>
        <v>Bachelor's degree</v>
      </c>
      <c r="H368" s="2" t="str">
        <f>IFERROR(VLOOKUP(B368,ClassificationT!B:L,11,FALSE),"-")</f>
        <v>At Least 7 Years Of Experience Directly Related To The Duties And Responsibilities Specified.</v>
      </c>
      <c r="J368" s="2" t="str">
        <v>Dir,Real Estate</v>
      </c>
      <c r="K368" s="2"/>
      <c r="N368" s="2"/>
    </row>
    <row r="369" spans="1:14" ht="19.5" customHeight="1" x14ac:dyDescent="0.25">
      <c r="A369" s="2" t="s">
        <v>191</v>
      </c>
      <c r="B369" s="1" t="str">
        <f>VLOOKUP(A369,ClassificationT!A:B,2,FALSE)</f>
        <v>Dir,Research Admin/UNMCCC</v>
      </c>
      <c r="C369" s="2" t="str">
        <f>VLOOKUP(A369,ClassificationT!A:D,4,FALSE)</f>
        <v>SC</v>
      </c>
      <c r="D369" s="2" t="str">
        <f>VLOOKUP(A369,ClassificationT!A:C,3,FALSE)</f>
        <v>Grade 17</v>
      </c>
      <c r="E369" s="2">
        <f>VLOOKUP(A369,ClassificationT!A:T,19,FALSE)</f>
        <v>6</v>
      </c>
      <c r="F369" s="2">
        <f>VLOOKUP(A369,ClassificationT!A:T,20,FALSE)</f>
        <v>7</v>
      </c>
      <c r="G369" s="2" t="str">
        <f>IFERROR(VLOOKUP(B369,ClassificationT!B:K,10,FALSE),"-")</f>
        <v>Master's degree</v>
      </c>
      <c r="H369" s="2" t="str">
        <f>IFERROR(VLOOKUP(B369,ClassificationT!B:L,11,FALSE),"-")</f>
        <v>At Least 7 Years Of Experience Directly Related To The Duties And Responsibilities Specified.</v>
      </c>
      <c r="J369" s="2" t="str">
        <v>Dir,Recreational Services</v>
      </c>
      <c r="K369" s="2"/>
      <c r="N369" s="2"/>
    </row>
    <row r="370" spans="1:14" ht="19.5" customHeight="1" x14ac:dyDescent="0.25">
      <c r="A370" s="2" t="s">
        <v>148</v>
      </c>
      <c r="B370" s="1" t="str">
        <f>VLOOKUP(A370,ClassificationT!A:B,2,FALSE)</f>
        <v>Dir,Research Institute</v>
      </c>
      <c r="C370" s="2" t="str">
        <f>VLOOKUP(A370,ClassificationT!A:D,4,FALSE)</f>
        <v>SC</v>
      </c>
      <c r="D370" s="2" t="str">
        <f>VLOOKUP(A370,ClassificationT!A:C,3,FALSE)</f>
        <v>Grade 17</v>
      </c>
      <c r="E370" s="2">
        <f>VLOOKUP(A370,ClassificationT!A:T,19,FALSE)</f>
        <v>6</v>
      </c>
      <c r="F370" s="2">
        <f>VLOOKUP(A370,ClassificationT!A:T,20,FALSE)</f>
        <v>5</v>
      </c>
      <c r="G370" s="2" t="str">
        <f>IFERROR(VLOOKUP(B370,ClassificationT!B:K,10,FALSE),"-")</f>
        <v>Master's degree</v>
      </c>
      <c r="H370" s="2" t="str">
        <f>IFERROR(VLOOKUP(B370,ClassificationT!B:L,11,FALSE),"-")</f>
        <v>At Least 5 Years Of Experience Directly Related To The Duties And Responsibilities Specified.</v>
      </c>
      <c r="J370" s="2" t="str">
        <v>Dir,Research Admin/UNMCCC</v>
      </c>
      <c r="K370" s="2"/>
      <c r="N370" s="2"/>
    </row>
    <row r="371" spans="1:14" ht="19.5" customHeight="1" x14ac:dyDescent="0.25">
      <c r="A371" s="2" t="s">
        <v>577</v>
      </c>
      <c r="B371" s="1" t="str">
        <f>VLOOKUP(A371,ClassificationT!A:B,2,FALSE)</f>
        <v>Dir,Span Colonial Res Ctr</v>
      </c>
      <c r="C371" s="2" t="str">
        <f>VLOOKUP(A371,ClassificationT!A:D,4,FALSE)</f>
        <v>SE</v>
      </c>
      <c r="D371" s="2" t="str">
        <f>VLOOKUP(A371,ClassificationT!A:C,3,FALSE)</f>
        <v>Grade 14</v>
      </c>
      <c r="E371" s="2">
        <f>VLOOKUP(A371,ClassificationT!A:T,19,FALSE)</f>
        <v>8</v>
      </c>
      <c r="F371" s="2">
        <f>VLOOKUP(A371,ClassificationT!A:T,20,FALSE)</f>
        <v>3</v>
      </c>
      <c r="G371" s="2" t="str">
        <f>IFERROR(VLOOKUP(B371,ClassificationT!B:K,10,FALSE),"-")</f>
        <v>Doctorate degree</v>
      </c>
      <c r="H371" s="2" t="str">
        <f>IFERROR(VLOOKUP(B371,ClassificationT!B:L,11,FALSE),"-")</f>
        <v>At Least 3 Years Of Experience Directly Related To The Duties And Responsibilities Specified.</v>
      </c>
      <c r="J371" s="2" t="str">
        <v>Dir,Research Institute</v>
      </c>
      <c r="K371" s="2"/>
      <c r="N371" s="2"/>
    </row>
    <row r="372" spans="1:14" ht="19.5" customHeight="1" x14ac:dyDescent="0.25">
      <c r="A372" s="2" t="s">
        <v>162</v>
      </c>
      <c r="B372" s="1" t="str">
        <f>VLOOKUP(A372,ClassificationT!A:B,2,FALSE)</f>
        <v>Dir,Sponsored Projects</v>
      </c>
      <c r="C372" s="2" t="str">
        <f>VLOOKUP(A372,ClassificationT!A:D,4,FALSE)</f>
        <v>SC</v>
      </c>
      <c r="D372" s="2" t="str">
        <f>VLOOKUP(A372,ClassificationT!A:C,3,FALSE)</f>
        <v>Grade 17</v>
      </c>
      <c r="E372" s="2">
        <f>VLOOKUP(A372,ClassificationT!A:T,19,FALSE)</f>
        <v>4</v>
      </c>
      <c r="F372" s="2">
        <f>VLOOKUP(A372,ClassificationT!A:T,20,FALSE)</f>
        <v>8</v>
      </c>
      <c r="G372" s="2" t="str">
        <f>IFERROR(VLOOKUP(B372,ClassificationT!B:K,10,FALSE),"-")</f>
        <v>Bachelor's degree</v>
      </c>
      <c r="H372" s="2" t="str">
        <f>IFERROR(VLOOKUP(B372,ClassificationT!B:L,11,FALSE),"-")</f>
        <v>At Least 8 Years Of Experience Directly Related To The Duties And Responsibilities Specified.</v>
      </c>
      <c r="J372" s="2" t="str">
        <v>Dir,Span Colonial Res Ctr</v>
      </c>
      <c r="K372" s="2"/>
      <c r="N372" s="2"/>
    </row>
    <row r="373" spans="1:14" ht="19.5" customHeight="1" x14ac:dyDescent="0.25">
      <c r="A373" s="2" t="s">
        <v>344</v>
      </c>
      <c r="B373" s="1" t="str">
        <f>VLOOKUP(A373,ClassificationT!A:B,2,FALSE)</f>
        <v>Dir,Student Activities</v>
      </c>
      <c r="C373" s="2" t="str">
        <f>VLOOKUP(A373,ClassificationT!A:D,4,FALSE)</f>
        <v>SC</v>
      </c>
      <c r="D373" s="2" t="str">
        <f>VLOOKUP(A373,ClassificationT!A:C,3,FALSE)</f>
        <v>Grade 16</v>
      </c>
      <c r="E373" s="2">
        <f>VLOOKUP(A373,ClassificationT!A:T,19,FALSE)</f>
        <v>4</v>
      </c>
      <c r="F373" s="2">
        <f>VLOOKUP(A373,ClassificationT!A:T,20,FALSE)</f>
        <v>5</v>
      </c>
      <c r="G373" s="2" t="str">
        <f>IFERROR(VLOOKUP(B373,ClassificationT!B:K,10,FALSE),"-")</f>
        <v>Bachelor's degree</v>
      </c>
      <c r="H373" s="2" t="str">
        <f>IFERROR(VLOOKUP(B373,ClassificationT!B:L,11,FALSE),"-")</f>
        <v>At Least 5 Years Of Experience Directly Related To The Duties And Responsibilities Specified.</v>
      </c>
      <c r="J373" s="2" t="str">
        <v>Dir,Sponsored Projects</v>
      </c>
      <c r="K373" s="2"/>
      <c r="N373" s="2"/>
    </row>
    <row r="374" spans="1:14" ht="19.5" customHeight="1" x14ac:dyDescent="0.25">
      <c r="A374" s="2" t="s">
        <v>340</v>
      </c>
      <c r="B374" s="1" t="str">
        <f>VLOOKUP(A374,ClassificationT!A:B,2,FALSE)</f>
        <v>Dir,Student Affairs/Lg Branch</v>
      </c>
      <c r="C374" s="2" t="str">
        <f>VLOOKUP(A374,ClassificationT!A:D,4,FALSE)</f>
        <v>SC</v>
      </c>
      <c r="D374" s="2" t="str">
        <f>VLOOKUP(A374,ClassificationT!A:C,3,FALSE)</f>
        <v>Grade 16</v>
      </c>
      <c r="E374" s="2">
        <f>VLOOKUP(A374,ClassificationT!A:T,19,FALSE)</f>
        <v>4</v>
      </c>
      <c r="F374" s="2">
        <f>VLOOKUP(A374,ClassificationT!A:T,20,FALSE)</f>
        <v>5</v>
      </c>
      <c r="G374" s="2" t="str">
        <f>IFERROR(VLOOKUP(B374,ClassificationT!B:K,10,FALSE),"-")</f>
        <v>Bachelor's degree</v>
      </c>
      <c r="H374" s="2" t="str">
        <f>IFERROR(VLOOKUP(B374,ClassificationT!B:L,11,FALSE),"-")</f>
        <v>At Least 5 Years Of Experience Directly Related To The Duties And Responsibilities Specified.</v>
      </c>
      <c r="J374" s="2" t="str">
        <v>Dir,Student Activities</v>
      </c>
      <c r="K374" s="2"/>
      <c r="N374" s="2"/>
    </row>
    <row r="375" spans="1:14" ht="19.5" customHeight="1" x14ac:dyDescent="0.25">
      <c r="A375" s="2" t="s">
        <v>536</v>
      </c>
      <c r="B375" s="1" t="str">
        <f>VLOOKUP(A375,ClassificationT!A:B,2,FALSE)</f>
        <v>Dir,Student Affairs/Sm Branch</v>
      </c>
      <c r="C375" s="2" t="str">
        <f>VLOOKUP(A375,ClassificationT!A:D,4,FALSE)</f>
        <v>SC</v>
      </c>
      <c r="D375" s="2" t="str">
        <f>VLOOKUP(A375,ClassificationT!A:C,3,FALSE)</f>
        <v>Grade 15</v>
      </c>
      <c r="E375" s="2">
        <f>VLOOKUP(A375,ClassificationT!A:T,19,FALSE)</f>
        <v>4</v>
      </c>
      <c r="F375" s="2">
        <f>VLOOKUP(A375,ClassificationT!A:T,20,FALSE)</f>
        <v>5</v>
      </c>
      <c r="G375" s="2" t="str">
        <f>IFERROR(VLOOKUP(B375,ClassificationT!B:K,10,FALSE),"-")</f>
        <v>Bachelor's degree</v>
      </c>
      <c r="H375" s="2" t="str">
        <f>IFERROR(VLOOKUP(B375,ClassificationT!B:L,11,FALSE),"-")</f>
        <v>At Least 5 Years Of Experience Directly Related To The Duties And Responsibilities Specified.</v>
      </c>
      <c r="J375" s="2" t="str">
        <v>Dir,Student Affairs/Lg Branch</v>
      </c>
      <c r="K375" s="2"/>
      <c r="N375" s="2"/>
    </row>
    <row r="376" spans="1:14" ht="19.5" customHeight="1" x14ac:dyDescent="0.25">
      <c r="A376" s="2" t="s">
        <v>337</v>
      </c>
      <c r="B376" s="1" t="str">
        <f>VLOOKUP(A376,ClassificationT!A:B,2,FALSE)</f>
        <v>Dir,Student Financial Aid</v>
      </c>
      <c r="C376" s="2" t="str">
        <f>VLOOKUP(A376,ClassificationT!A:D,4,FALSE)</f>
        <v>SC</v>
      </c>
      <c r="D376" s="2" t="str">
        <f>VLOOKUP(A376,ClassificationT!A:C,3,FALSE)</f>
        <v>Grade 16</v>
      </c>
      <c r="E376" s="2">
        <f>VLOOKUP(A376,ClassificationT!A:T,19,FALSE)</f>
        <v>4</v>
      </c>
      <c r="F376" s="2">
        <f>VLOOKUP(A376,ClassificationT!A:T,20,FALSE)</f>
        <v>5</v>
      </c>
      <c r="G376" s="2" t="str">
        <f>IFERROR(VLOOKUP(B376,ClassificationT!B:K,10,FALSE),"-")</f>
        <v>Bachelor's degree</v>
      </c>
      <c r="H376" s="2" t="str">
        <f>IFERROR(VLOOKUP(B376,ClassificationT!B:L,11,FALSE),"-")</f>
        <v>At Least 5 Years Of Experience Directly Related To The Duties And Responsibilities Specified.</v>
      </c>
      <c r="J376" s="2" t="str">
        <v>Dir,Student Affairs/Sm Branch</v>
      </c>
      <c r="K376" s="2"/>
      <c r="N376" s="2"/>
    </row>
    <row r="377" spans="1:14" ht="19.5" customHeight="1" x14ac:dyDescent="0.25">
      <c r="A377" s="2" t="s">
        <v>328</v>
      </c>
      <c r="B377" s="1" t="str">
        <f>VLOOKUP(A377,ClassificationT!A:B,2,FALSE)</f>
        <v>Dir,Student Services/Lg Unit</v>
      </c>
      <c r="C377" s="2" t="str">
        <f>VLOOKUP(A377,ClassificationT!A:D,4,FALSE)</f>
        <v>SC</v>
      </c>
      <c r="D377" s="2" t="str">
        <f>VLOOKUP(A377,ClassificationT!A:C,3,FALSE)</f>
        <v>Grade 16</v>
      </c>
      <c r="E377" s="2">
        <f>VLOOKUP(A377,ClassificationT!A:T,19,FALSE)</f>
        <v>4</v>
      </c>
      <c r="F377" s="2">
        <f>VLOOKUP(A377,ClassificationT!A:T,20,FALSE)</f>
        <v>7</v>
      </c>
      <c r="G377" s="2" t="str">
        <f>IFERROR(VLOOKUP(B377,ClassificationT!B:K,10,FALSE),"-")</f>
        <v xml:space="preserve"> Bachelor's degree</v>
      </c>
      <c r="H377" s="2" t="str">
        <f>IFERROR(VLOOKUP(B377,ClassificationT!B:L,11,FALSE),"-")</f>
        <v>At Least 7 Years Of Experience Directly Related To The Duties And Responsibilities Specified</v>
      </c>
      <c r="J377" s="2" t="str">
        <v>Dir,Student Financial Aid</v>
      </c>
      <c r="K377" s="2"/>
      <c r="N377" s="2"/>
    </row>
    <row r="378" spans="1:14" ht="19.5" customHeight="1" x14ac:dyDescent="0.25">
      <c r="A378" s="2" t="s">
        <v>532</v>
      </c>
      <c r="B378" s="1" t="str">
        <f>VLOOKUP(A378,ClassificationT!A:B,2,FALSE)</f>
        <v>Dir,Student Services/Sm Unit</v>
      </c>
      <c r="C378" s="2" t="str">
        <f>VLOOKUP(A378,ClassificationT!A:D,4,FALSE)</f>
        <v>SC</v>
      </c>
      <c r="D378" s="2" t="str">
        <f>VLOOKUP(A378,ClassificationT!A:C,3,FALSE)</f>
        <v>Grade 15</v>
      </c>
      <c r="E378" s="2">
        <f>VLOOKUP(A378,ClassificationT!A:T,19,FALSE)</f>
        <v>4</v>
      </c>
      <c r="F378" s="2">
        <f>VLOOKUP(A378,ClassificationT!A:T,20,FALSE)</f>
        <v>5</v>
      </c>
      <c r="G378" s="2" t="str">
        <f>IFERROR(VLOOKUP(B378,ClassificationT!B:K,10,FALSE),"-")</f>
        <v>Bachelor's degree</v>
      </c>
      <c r="H378" s="2" t="str">
        <f>IFERROR(VLOOKUP(B378,ClassificationT!B:L,11,FALSE),"-")</f>
        <v>At Least 5 Years Of Experience Directly Related To The Duties And Responsibilities Specified.</v>
      </c>
      <c r="J378" s="2" t="str">
        <v>Dir,Student Services/Lg Unit</v>
      </c>
      <c r="K378" s="2"/>
      <c r="N378" s="2"/>
    </row>
    <row r="379" spans="1:14" ht="19.5" customHeight="1" x14ac:dyDescent="0.25">
      <c r="A379" s="2" t="s">
        <v>353</v>
      </c>
      <c r="B379" s="1" t="str">
        <f>VLOOKUP(A379,ClassificationT!A:B,2,FALSE)</f>
        <v>Dir,Student Union Building</v>
      </c>
      <c r="C379" s="2" t="str">
        <f>VLOOKUP(A379,ClassificationT!A:D,4,FALSE)</f>
        <v>SC</v>
      </c>
      <c r="D379" s="2" t="str">
        <f>VLOOKUP(A379,ClassificationT!A:C,3,FALSE)</f>
        <v>Grade 16</v>
      </c>
      <c r="E379" s="2">
        <f>VLOOKUP(A379,ClassificationT!A:T,19,FALSE)</f>
        <v>4</v>
      </c>
      <c r="F379" s="2">
        <f>VLOOKUP(A379,ClassificationT!A:T,20,FALSE)</f>
        <v>7</v>
      </c>
      <c r="G379" s="2" t="str">
        <f>IFERROR(VLOOKUP(B379,ClassificationT!B:K,10,FALSE),"-")</f>
        <v>Bachelor's degree</v>
      </c>
      <c r="H379" s="2" t="str">
        <f>IFERROR(VLOOKUP(B379,ClassificationT!B:L,11,FALSE),"-")</f>
        <v>At Least 7 Years Of Experience Directly Related To The Duties And Responsibilities Specified.</v>
      </c>
      <c r="J379" s="2" t="str">
        <v>Dir,Student Services/Sm Unit</v>
      </c>
      <c r="K379" s="2"/>
      <c r="N379" s="2"/>
    </row>
    <row r="380" spans="1:14" ht="19.5" customHeight="1" x14ac:dyDescent="0.25">
      <c r="A380" s="4" t="s">
        <v>5320</v>
      </c>
      <c r="B380" s="1" t="str">
        <f>VLOOKUP(A380,ClassificationT!A:B,2,FALSE)</f>
        <v>Dir,Sustainability</v>
      </c>
      <c r="C380" s="4" t="str">
        <f>VLOOKUP(A380,ClassificationT!A:D,4,FALSE)</f>
        <v>SE</v>
      </c>
      <c r="D380" s="4" t="str">
        <f>VLOOKUP(A380,ClassificationT!A:C,3,FALSE)</f>
        <v>Grade 15</v>
      </c>
      <c r="E380" s="4">
        <f>VLOOKUP(A380,ClassificationT!A:T,19,FALSE)</f>
        <v>4</v>
      </c>
      <c r="F380" s="4">
        <f>VLOOKUP(A380,ClassificationT!A:T,20,FALSE)</f>
        <v>6</v>
      </c>
      <c r="G380" s="4" t="str">
        <f>IFERROR(VLOOKUP(B380,ClassificationT!B:K,10,FALSE),"-")</f>
        <v>Bachelor's degree</v>
      </c>
      <c r="H380" s="4" t="str">
        <f>IFERROR(VLOOKUP(B380,ClassificationT!B:L,11,FALSE),"-")</f>
        <v>At least 6 years of experience directly related to the duties and responsibilities specified.</v>
      </c>
      <c r="J380" s="2" t="str">
        <v>Dir,Student Union Building</v>
      </c>
      <c r="K380" s="2"/>
      <c r="N380" s="2"/>
    </row>
    <row r="381" spans="1:14" ht="19.5" customHeight="1" x14ac:dyDescent="0.25">
      <c r="A381" s="2" t="s">
        <v>538</v>
      </c>
      <c r="B381" s="1" t="str">
        <f>VLOOKUP(A381,ClassificationT!A:B,2,FALSE)</f>
        <v>Dir,Tamarind Institute</v>
      </c>
      <c r="C381" s="2" t="str">
        <f>VLOOKUP(A381,ClassificationT!A:D,4,FALSE)</f>
        <v>SC</v>
      </c>
      <c r="D381" s="2" t="str">
        <f>VLOOKUP(A381,ClassificationT!A:C,3,FALSE)</f>
        <v>Grade 15</v>
      </c>
      <c r="E381" s="2">
        <f>VLOOKUP(A381,ClassificationT!A:T,19,FALSE)</f>
        <v>4</v>
      </c>
      <c r="F381" s="2">
        <f>VLOOKUP(A381,ClassificationT!A:T,20,FALSE)</f>
        <v>5</v>
      </c>
      <c r="G381" s="2" t="str">
        <f>IFERROR(VLOOKUP(B381,ClassificationT!B:K,10,FALSE),"-")</f>
        <v>Bachelor's degree</v>
      </c>
      <c r="H381" s="2" t="str">
        <f>IFERROR(VLOOKUP(B381,ClassificationT!B:L,11,FALSE),"-")</f>
        <v>At Least 5 Years Of Experience Directly Related To The Duties And Responsibilities Specified.</v>
      </c>
      <c r="J381" s="2" t="str">
        <v>Dir,Sustainability</v>
      </c>
      <c r="K381" s="2"/>
      <c r="N381" s="2"/>
    </row>
    <row r="382" spans="1:14" ht="19.5" customHeight="1" x14ac:dyDescent="0.25">
      <c r="A382" s="2" t="s">
        <v>479</v>
      </c>
      <c r="B382" s="1" t="str">
        <f>VLOOKUP(A382,ClassificationT!A:B,2,FALSE)</f>
        <v>Dir,Ticketing Svcs</v>
      </c>
      <c r="C382" s="2" t="str">
        <f>VLOOKUP(A382,ClassificationT!A:D,4,FALSE)</f>
        <v>SE</v>
      </c>
      <c r="D382" s="2" t="str">
        <f>VLOOKUP(A382,ClassificationT!A:C,3,FALSE)</f>
        <v>Grade 15</v>
      </c>
      <c r="E382" s="2">
        <f>VLOOKUP(A382,ClassificationT!A:T,19,FALSE)</f>
        <v>4</v>
      </c>
      <c r="F382" s="2">
        <f>VLOOKUP(A382,ClassificationT!A:T,20,FALSE)</f>
        <v>5</v>
      </c>
      <c r="G382" s="2" t="str">
        <f>IFERROR(VLOOKUP(B382,ClassificationT!B:K,10,FALSE),"-")</f>
        <v>Bachelor's degree</v>
      </c>
      <c r="H382" s="2" t="str">
        <f>IFERROR(VLOOKUP(B382,ClassificationT!B:L,11,FALSE),"-")</f>
        <v>At Least 5 Years Of Experience Directly Related To The Duties And Responsibilities Specified.</v>
      </c>
      <c r="J382" s="2" t="str">
        <v>Dir,Tamarind Institute</v>
      </c>
      <c r="K382" s="2"/>
      <c r="N382" s="2"/>
    </row>
    <row r="383" spans="1:14" ht="19.5" customHeight="1" x14ac:dyDescent="0.25">
      <c r="A383" s="2" t="s">
        <v>351</v>
      </c>
      <c r="B383" s="1" t="str">
        <f>VLOOKUP(A383,ClassificationT!A:B,2,FALSE)</f>
        <v>Dir,Univ Advising Strategies</v>
      </c>
      <c r="C383" s="2" t="str">
        <f>VLOOKUP(A383,ClassificationT!A:D,4,FALSE)</f>
        <v>SC</v>
      </c>
      <c r="D383" s="2" t="str">
        <f>VLOOKUP(A383,ClassificationT!A:C,3,FALSE)</f>
        <v>Grade 16</v>
      </c>
      <c r="E383" s="2">
        <f>VLOOKUP(A383,ClassificationT!A:T,19,FALSE)</f>
        <v>6</v>
      </c>
      <c r="F383" s="2">
        <f>VLOOKUP(A383,ClassificationT!A:T,20,FALSE)</f>
        <v>5</v>
      </c>
      <c r="G383" s="2" t="str">
        <f>IFERROR(VLOOKUP(B383,ClassificationT!B:K,10,FALSE),"-")</f>
        <v>Master's degree</v>
      </c>
      <c r="H383" s="2" t="str">
        <f>IFERROR(VLOOKUP(B383,ClassificationT!B:L,11,FALSE),"-")</f>
        <v>At Least 5 Years Of Experience Directly Related To The Duties And Responsibilities Specified.</v>
      </c>
      <c r="J383" s="2" t="str">
        <v>Dir,Ticketing Svcs</v>
      </c>
      <c r="K383" s="2"/>
      <c r="N383" s="2"/>
    </row>
    <row r="384" spans="1:14" ht="19.5" customHeight="1" x14ac:dyDescent="0.25">
      <c r="A384" s="2" t="s">
        <v>172</v>
      </c>
      <c r="B384" s="1" t="str">
        <f>VLOOKUP(A384,ClassificationT!A:B,2,FALSE)</f>
        <v>Dir,Univ Budget Operations</v>
      </c>
      <c r="C384" s="2" t="str">
        <f>VLOOKUP(A384,ClassificationT!A:D,4,FALSE)</f>
        <v>SC</v>
      </c>
      <c r="D384" s="2" t="str">
        <f>VLOOKUP(A384,ClassificationT!A:C,3,FALSE)</f>
        <v>Grade 17</v>
      </c>
      <c r="E384" s="2">
        <f>VLOOKUP(A384,ClassificationT!A:T,19,FALSE)</f>
        <v>4</v>
      </c>
      <c r="F384" s="2">
        <f>VLOOKUP(A384,ClassificationT!A:T,20,FALSE)</f>
        <v>7</v>
      </c>
      <c r="G384" s="2" t="str">
        <f>IFERROR(VLOOKUP(B384,ClassificationT!B:K,10,FALSE),"-")</f>
        <v>Bachelor's degree in Accounting, or in a related field including at least 15 credit hours of Accounting</v>
      </c>
      <c r="H384" s="2" t="str">
        <f>IFERROR(VLOOKUP(B384,ClassificationT!B:L,11,FALSE),"-")</f>
        <v>At Least 7 Years Of Experience Directly Related To The Duties And Responsibilities Specified.</v>
      </c>
      <c r="J384" s="2" t="str">
        <v>Dir,Univ Advising Strategies</v>
      </c>
      <c r="K384" s="2"/>
      <c r="N384" s="2"/>
    </row>
    <row r="385" spans="1:14" ht="19.5" customHeight="1" x14ac:dyDescent="0.25">
      <c r="A385" s="2" t="s">
        <v>196</v>
      </c>
      <c r="B385" s="1" t="str">
        <f>VLOOKUP(A385,ClassificationT!A:B,2,FALSE)</f>
        <v>Dir,Univ Scty/Chief of Police</v>
      </c>
      <c r="C385" s="2" t="str">
        <f>VLOOKUP(A385,ClassificationT!A:D,4,FALSE)</f>
        <v>SC</v>
      </c>
      <c r="D385" s="2" t="str">
        <f>VLOOKUP(A385,ClassificationT!A:C,3,FALSE)</f>
        <v>Grade 18</v>
      </c>
      <c r="E385" s="2">
        <f>VLOOKUP(A385,ClassificationT!A:T,19,FALSE)</f>
        <v>4</v>
      </c>
      <c r="F385" s="2">
        <f>VLOOKUP(A385,ClassificationT!A:T,20,FALSE)</f>
        <v>7</v>
      </c>
      <c r="G385" s="2" t="str">
        <f>IFERROR(VLOOKUP(B385,ClassificationT!B:K,10,FALSE),"-")</f>
        <v>Bachelor's degree</v>
      </c>
      <c r="H385" s="2" t="str">
        <f>IFERROR(VLOOKUP(B385,ClassificationT!B:L,11,FALSE),"-")</f>
        <v>At Least 7 Years Of Progressively Responsible Experience In Law Enforcement, With A Preference Of 3-5 Years Of Law Enforcement Experience In A University Setting, And 5 Years Functioning In A Command Position (Lieutenant Or Above).</v>
      </c>
      <c r="J385" s="2" t="str">
        <v>Dir,Univ Budget Operations</v>
      </c>
      <c r="K385" s="2"/>
      <c r="N385" s="2"/>
    </row>
    <row r="386" spans="1:14" ht="19.5" customHeight="1" x14ac:dyDescent="0.25">
      <c r="A386" s="2" t="s">
        <v>279</v>
      </c>
      <c r="B386" s="1" t="str">
        <f>VLOOKUP(A386,ClassificationT!A:B,2,FALSE)</f>
        <v>Dir,Univ Web Communications</v>
      </c>
      <c r="C386" s="2" t="str">
        <f>VLOOKUP(A386,ClassificationT!A:D,4,FALSE)</f>
        <v>SE</v>
      </c>
      <c r="D386" s="2" t="str">
        <f>VLOOKUP(A386,ClassificationT!A:C,3,FALSE)</f>
        <v>Grade 16</v>
      </c>
      <c r="E386" s="2">
        <f>VLOOKUP(A386,ClassificationT!A:T,19,FALSE)</f>
        <v>4</v>
      </c>
      <c r="F386" s="2">
        <f>VLOOKUP(A386,ClassificationT!A:T,20,FALSE)</f>
        <v>7</v>
      </c>
      <c r="G386" s="2" t="str">
        <f>IFERROR(VLOOKUP(B386,ClassificationT!B:K,10,FALSE),"-")</f>
        <v>Bachelor's degree</v>
      </c>
      <c r="H386" s="2" t="str">
        <f>IFERROR(VLOOKUP(B386,ClassificationT!B:L,11,FALSE),"-")</f>
        <v>At least 7 years of experience directly related to the duties and responsibilities specified.</v>
      </c>
      <c r="J386" s="2" t="str">
        <v>Dir,Univ Scty/Chief of Police</v>
      </c>
      <c r="K386" s="2"/>
      <c r="N386" s="2"/>
    </row>
    <row r="387" spans="1:14" ht="19.5" customHeight="1" x14ac:dyDescent="0.25">
      <c r="A387" s="2" t="s">
        <v>164</v>
      </c>
      <c r="B387" s="1" t="str">
        <f>VLOOKUP(A387,ClassificationT!A:B,2,FALSE)</f>
        <v>Dir,University Benefits</v>
      </c>
      <c r="C387" s="2" t="str">
        <f>VLOOKUP(A387,ClassificationT!A:D,4,FALSE)</f>
        <v>SC</v>
      </c>
      <c r="D387" s="2" t="str">
        <f>VLOOKUP(A387,ClassificationT!A:C,3,FALSE)</f>
        <v>Grade 17</v>
      </c>
      <c r="E387" s="2">
        <f>VLOOKUP(A387,ClassificationT!A:T,19,FALSE)</f>
        <v>4</v>
      </c>
      <c r="F387" s="2">
        <f>VLOOKUP(A387,ClassificationT!A:T,20,FALSE)</f>
        <v>7</v>
      </c>
      <c r="G387" s="2" t="str">
        <f>IFERROR(VLOOKUP(B387,ClassificationT!B:K,10,FALSE),"-")</f>
        <v>Bachelor's degree</v>
      </c>
      <c r="H387" s="2" t="str">
        <f>IFERROR(VLOOKUP(B387,ClassificationT!B:L,11,FALSE),"-")</f>
        <v>At Least 7 Years Of Experience Directly Related To The Duties And Responsibilities Specified.</v>
      </c>
      <c r="J387" s="2" t="str">
        <v>Dir,Univ Web Communications</v>
      </c>
      <c r="K387" s="2"/>
      <c r="N387" s="2"/>
    </row>
    <row r="388" spans="1:14" ht="19.5" customHeight="1" x14ac:dyDescent="0.25">
      <c r="A388" s="2" t="s">
        <v>4045</v>
      </c>
      <c r="B388" s="1" t="str">
        <f>VLOOKUP(A388,ClassificationT!A:B,2,FALSE)</f>
        <v>Dir,University Communication</v>
      </c>
      <c r="C388" s="2" t="str">
        <f>VLOOKUP(A388,ClassificationT!A:D,4,FALSE)</f>
        <v>SE</v>
      </c>
      <c r="D388" s="2" t="str">
        <f>VLOOKUP(A388,ClassificationT!A:C,3,FALSE)</f>
        <v>Grade 16</v>
      </c>
      <c r="E388" s="2">
        <f>VLOOKUP(A388,ClassificationT!A:T,19,FALSE)</f>
        <v>4</v>
      </c>
      <c r="F388" s="2">
        <f>VLOOKUP(A388,ClassificationT!A:T,20,FALSE)</f>
        <v>7</v>
      </c>
      <c r="G388" s="2" t="str">
        <f>IFERROR(VLOOKUP(B388,ClassificationT!B:K,10,FALSE),"-")</f>
        <v>Bachelor's degree</v>
      </c>
      <c r="H388" s="2" t="str">
        <f>IFERROR(VLOOKUP(B388,ClassificationT!B:L,11,FALSE),"-")</f>
        <v>At least 7 years of experience directly related to the duties and responsibilities specified.</v>
      </c>
      <c r="J388" s="2" t="str">
        <v>Dir,University Benefits</v>
      </c>
      <c r="K388" s="2"/>
      <c r="N388" s="2"/>
    </row>
    <row r="389" spans="1:14" ht="19.5" customHeight="1" x14ac:dyDescent="0.25">
      <c r="A389" s="2" t="s">
        <v>273</v>
      </c>
      <c r="B389" s="1" t="str">
        <f>VLOOKUP(A389,ClassificationT!A:B,2,FALSE)</f>
        <v>Dir,University Marketing</v>
      </c>
      <c r="C389" s="2" t="str">
        <f>VLOOKUP(A389,ClassificationT!A:D,4,FALSE)</f>
        <v>SE</v>
      </c>
      <c r="D389" s="2" t="str">
        <f>VLOOKUP(A389,ClassificationT!A:C,3,FALSE)</f>
        <v>Grade 16</v>
      </c>
      <c r="E389" s="2">
        <f>VLOOKUP(A389,ClassificationT!A:T,19,FALSE)</f>
        <v>4</v>
      </c>
      <c r="F389" s="2">
        <f>VLOOKUP(A389,ClassificationT!A:T,20,FALSE)</f>
        <v>7</v>
      </c>
      <c r="G389" s="2" t="str">
        <f>IFERROR(VLOOKUP(B389,ClassificationT!B:K,10,FALSE),"-")</f>
        <v>Bachelor's degree</v>
      </c>
      <c r="H389" s="2" t="str">
        <f>IFERROR(VLOOKUP(B389,ClassificationT!B:L,11,FALSE),"-")</f>
        <v>At Least 7 Years Of Experience Directly Related To The Duties And Responsibilities Specified.</v>
      </c>
      <c r="J389" s="2" t="str">
        <v>Dir,University Communication</v>
      </c>
      <c r="K389" s="2"/>
      <c r="N389" s="2"/>
    </row>
    <row r="390" spans="1:14" ht="19.5" customHeight="1" x14ac:dyDescent="0.25">
      <c r="A390" s="4" t="s">
        <v>5031</v>
      </c>
      <c r="B390" s="1" t="str">
        <f>VLOOKUP(A390,ClassificationT!A:B,2,FALSE)</f>
        <v>Dir,Utility Services</v>
      </c>
      <c r="C390" s="2" t="str">
        <f>VLOOKUP(A390,ClassificationT!A:D,4,FALSE)</f>
        <v>SC</v>
      </c>
      <c r="D390" s="4" t="str">
        <f>VLOOKUP(A390,ClassificationT!A:C,3,FALSE)</f>
        <v>Grade 17</v>
      </c>
      <c r="E390" s="4">
        <f>VLOOKUP(A390,ClassificationT!A:T,19,FALSE)</f>
        <v>4</v>
      </c>
      <c r="F390" s="4">
        <f>VLOOKUP(A390,ClassificationT!A:T,20,FALSE)</f>
        <v>8</v>
      </c>
      <c r="G390" s="4" t="str">
        <f>IFERROR(VLOOKUP(B390,ClassificationT!B:K,10,FALSE),"-")</f>
        <v>Bachelor's degree</v>
      </c>
      <c r="H390" s="4" t="str">
        <f>IFERROR(VLOOKUP(B390,ClassificationT!B:L,11,FALSE),"-")</f>
        <v>At least 8 years of experience directly related to the duties and responsibilities specified.</v>
      </c>
      <c r="J390" s="2" t="str">
        <v>Dir,University Marketing</v>
      </c>
      <c r="K390" s="2"/>
      <c r="N390" s="2"/>
    </row>
    <row r="391" spans="1:14" ht="19.5" customHeight="1" x14ac:dyDescent="0.25">
      <c r="A391" s="2" t="s">
        <v>525</v>
      </c>
      <c r="B391" s="1" t="str">
        <f>VLOOKUP(A391,ClassificationT!A:B,2,FALSE)</f>
        <v>Dir,Women's Resource Center</v>
      </c>
      <c r="C391" s="2" t="str">
        <f>VLOOKUP(A391,ClassificationT!A:D,4,FALSE)</f>
        <v>SC</v>
      </c>
      <c r="D391" s="2" t="str">
        <f>VLOOKUP(A391,ClassificationT!A:C,3,FALSE)</f>
        <v>Grade 15</v>
      </c>
      <c r="E391" s="2">
        <f>VLOOKUP(A391,ClassificationT!A:T,19,FALSE)</f>
        <v>4</v>
      </c>
      <c r="F391" s="2">
        <f>VLOOKUP(A391,ClassificationT!A:T,20,FALSE)</f>
        <v>6</v>
      </c>
      <c r="G391" s="2" t="str">
        <f>IFERROR(VLOOKUP(B391,ClassificationT!B:K,10,FALSE),"-")</f>
        <v>Bachelor's degree</v>
      </c>
      <c r="H391" s="2" t="str">
        <f>IFERROR(VLOOKUP(B391,ClassificationT!B:L,11,FALSE),"-")</f>
        <v>At Least 6 Years Of Experience Directly Related To The Duties And Responsibilities Specified.</v>
      </c>
      <c r="J391" s="2" t="str">
        <v>Dir,Utility Services</v>
      </c>
      <c r="K391" s="2"/>
      <c r="N391" s="2"/>
    </row>
    <row r="392" spans="1:14" ht="19.5" customHeight="1" x14ac:dyDescent="0.25">
      <c r="A392" s="2" t="s">
        <v>326</v>
      </c>
      <c r="B392" s="1" t="str">
        <f>VLOOKUP(A392,ClassificationT!A:B,2,FALSE)</f>
        <v>Director of Assessment</v>
      </c>
      <c r="C392" s="2" t="str">
        <f>VLOOKUP(A392,ClassificationT!A:D,4,FALSE)</f>
        <v>SC</v>
      </c>
      <c r="D392" s="2" t="str">
        <f>VLOOKUP(A392,ClassificationT!A:C,3,FALSE)</f>
        <v>Grade 16</v>
      </c>
      <c r="E392" s="2">
        <f>VLOOKUP(A392,ClassificationT!A:T,19,FALSE)</f>
        <v>6</v>
      </c>
      <c r="F392" s="2">
        <f>VLOOKUP(A392,ClassificationT!A:T,20,FALSE)</f>
        <v>5</v>
      </c>
      <c r="G392" s="2" t="str">
        <f>IFERROR(VLOOKUP(B392,ClassificationT!B:K,10,FALSE),"-")</f>
        <v>Master's degree</v>
      </c>
      <c r="H392" s="2" t="str">
        <f>IFERROR(VLOOKUP(B392,ClassificationT!B:L,11,FALSE),"-")</f>
        <v>At Least 5 Years Of Experience Directly Related To The Duties And Responsibilities Specified.</v>
      </c>
      <c r="J392" s="2" t="str">
        <v>Dir,Women's Resource Center</v>
      </c>
      <c r="K392" s="2"/>
      <c r="N392" s="2"/>
    </row>
    <row r="393" spans="1:14" ht="19.5" customHeight="1" x14ac:dyDescent="0.25">
      <c r="A393" s="2" t="s">
        <v>417</v>
      </c>
      <c r="B393" s="1" t="str">
        <f>VLOOKUP(A393,ClassificationT!A:B,2,FALSE)</f>
        <v>Diversity Program Director</v>
      </c>
      <c r="C393" s="2" t="str">
        <f>VLOOKUP(A393,ClassificationT!A:D,4,FALSE)</f>
        <v>SE</v>
      </c>
      <c r="D393" s="2" t="str">
        <f>VLOOKUP(A393,ClassificationT!A:C,3,FALSE)</f>
        <v>Grade 15</v>
      </c>
      <c r="E393" s="2">
        <f>VLOOKUP(A393,ClassificationT!A:T,19,FALSE)</f>
        <v>4</v>
      </c>
      <c r="F393" s="2">
        <f>VLOOKUP(A393,ClassificationT!A:T,20,FALSE)</f>
        <v>5</v>
      </c>
      <c r="G393" s="2" t="str">
        <f>IFERROR(VLOOKUP(B393,ClassificationT!B:K,10,FALSE),"-")</f>
        <v>Bachelor's degree</v>
      </c>
      <c r="H393" s="2" t="str">
        <f>IFERROR(VLOOKUP(B393,ClassificationT!B:L,11,FALSE),"-")</f>
        <v>At Least 5 Years Of Experience Directly Related To The Duties And Responsibilities Specified.</v>
      </c>
      <c r="J393" s="2" t="str">
        <v>Director of Assessment</v>
      </c>
      <c r="K393" s="2"/>
      <c r="N393" s="2"/>
    </row>
    <row r="394" spans="1:14" ht="19.5" customHeight="1" x14ac:dyDescent="0.25">
      <c r="A394" s="2" t="s">
        <v>852</v>
      </c>
      <c r="B394" s="1" t="str">
        <f>VLOOKUP(A394,ClassificationT!A:B,2,FALSE)</f>
        <v>Division Manager,Bookstore</v>
      </c>
      <c r="C394" s="2" t="str">
        <f>VLOOKUP(A394,ClassificationT!A:D,4,FALSE)</f>
        <v>SE</v>
      </c>
      <c r="D394" s="2" t="str">
        <f>VLOOKUP(A394,ClassificationT!A:C,3,FALSE)</f>
        <v>Grade 13</v>
      </c>
      <c r="E394" s="2">
        <f>VLOOKUP(A394,ClassificationT!A:T,19,FALSE)</f>
        <v>4</v>
      </c>
      <c r="F394" s="2">
        <f>VLOOKUP(A394,ClassificationT!A:T,20,FALSE)</f>
        <v>3</v>
      </c>
      <c r="G394" s="2" t="str">
        <f>IFERROR(VLOOKUP(B394,ClassificationT!B:K,10,FALSE),"-")</f>
        <v>Bachelor's degree</v>
      </c>
      <c r="H394" s="2" t="str">
        <f>IFERROR(VLOOKUP(B394,ClassificationT!B:L,11,FALSE),"-")</f>
        <v>At Least 3 Years Of Experience Directly Related To The Duties And Responsibilities Specified.</v>
      </c>
      <c r="J394" s="2" t="str">
        <v>Diversity Program Director</v>
      </c>
      <c r="K394" s="2"/>
      <c r="N394" s="2"/>
    </row>
    <row r="395" spans="1:14" ht="19.5" customHeight="1" x14ac:dyDescent="0.25">
      <c r="A395" s="2" t="s">
        <v>1270</v>
      </c>
      <c r="B395" s="1" t="str">
        <f>VLOOKUP(A395,ClassificationT!A:B,2,FALSE)</f>
        <v>Editor</v>
      </c>
      <c r="C395" s="2" t="str">
        <f>VLOOKUP(A395,ClassificationT!A:D,4,FALSE)</f>
        <v>SE</v>
      </c>
      <c r="D395" s="2" t="str">
        <f>VLOOKUP(A395,ClassificationT!A:C,3,FALSE)</f>
        <v>Grade 11</v>
      </c>
      <c r="E395" s="2">
        <f>VLOOKUP(A395,ClassificationT!A:T,19,FALSE)</f>
        <v>4</v>
      </c>
      <c r="F395" s="2">
        <f>VLOOKUP(A395,ClassificationT!A:T,20,FALSE)</f>
        <v>3</v>
      </c>
      <c r="G395" s="2" t="str">
        <f>IFERROR(VLOOKUP(B395,ClassificationT!B:K,10,FALSE),"-")</f>
        <v>Bachelor's degree</v>
      </c>
      <c r="H395" s="2" t="str">
        <f>IFERROR(VLOOKUP(B395,ClassificationT!B:L,11,FALSE),"-")</f>
        <v>At Least 3 Years Of Experience Directly Related To The Duties And Responsibilities Specified.</v>
      </c>
      <c r="J395" s="2" t="str">
        <v>Division Manager,Bookstore</v>
      </c>
      <c r="K395" s="2"/>
      <c r="N395" s="2"/>
    </row>
    <row r="396" spans="1:14" ht="19.5" customHeight="1" x14ac:dyDescent="0.25">
      <c r="A396" s="4" t="s">
        <v>1379</v>
      </c>
      <c r="B396" s="1" t="str">
        <f>VLOOKUP(A396,ClassificationT!A:B,2,FALSE)</f>
        <v>Editorial Specialist/Research</v>
      </c>
      <c r="C396" s="2" t="str">
        <f>VLOOKUP(A396,ClassificationT!A:D,4,FALSE)</f>
        <v>SE</v>
      </c>
      <c r="D396" s="4" t="str">
        <f>VLOOKUP(A396,ClassificationT!A:C,3,FALSE)</f>
        <v>Grade 11</v>
      </c>
      <c r="E396" s="4">
        <f>VLOOKUP(A396,ClassificationT!A:T,19,FALSE)</f>
        <v>4</v>
      </c>
      <c r="F396" s="4">
        <f>VLOOKUP(A396,ClassificationT!A:T,20,FALSE)</f>
        <v>3</v>
      </c>
      <c r="G396" s="4" t="str">
        <f>IFERROR(VLOOKUP(B396,ClassificationT!B:K,10,FALSE),"-")</f>
        <v>Bachelor's degree</v>
      </c>
      <c r="H396" s="4" t="str">
        <f>IFERROR(VLOOKUP(B396,ClassificationT!B:L,11,FALSE),"-")</f>
        <v>At Least 3 Years Of Experience Directly Related To The Duties And Responsibilities Specified.</v>
      </c>
      <c r="J396" s="2" t="str">
        <v>Editor</v>
      </c>
      <c r="K396" s="2"/>
      <c r="N396" s="2"/>
    </row>
    <row r="397" spans="1:14" ht="19.5" customHeight="1" x14ac:dyDescent="0.25">
      <c r="A397" s="2" t="s">
        <v>1625</v>
      </c>
      <c r="B397" s="1" t="str">
        <f>VLOOKUP(A397,ClassificationT!A:B,2,FALSE)</f>
        <v>Editorial Tech</v>
      </c>
      <c r="C397" s="2" t="str">
        <f>VLOOKUP(A397,ClassificationT!A:D,4,FALSE)</f>
        <v>SN</v>
      </c>
      <c r="D397" s="2" t="str">
        <f>VLOOKUP(A397,ClassificationT!A:C,3,FALSE)</f>
        <v>Grade 09</v>
      </c>
      <c r="E397" s="2">
        <f>VLOOKUP(A397,ClassificationT!A:T,19,FALSE)</f>
        <v>0</v>
      </c>
      <c r="F397" s="2">
        <f>VLOOKUP(A397,ClassificationT!A:T,20,FALSE)</f>
        <v>1</v>
      </c>
      <c r="G397" s="2" t="str">
        <f>IFERROR(VLOOKUP(B397,ClassificationT!B:K,10,FALSE),"-")</f>
        <v>High school diploma or GED</v>
      </c>
      <c r="H397" s="2" t="str">
        <f>IFERROR(VLOOKUP(B397,ClassificationT!B:L,11,FALSE),"-")</f>
        <v>At Least 1 Year Of Experience Directly Related To The Duties And Responsibilities Specified.</v>
      </c>
      <c r="J397" s="2" t="str">
        <v>Editorial Specialist/Research</v>
      </c>
      <c r="K397" s="2"/>
      <c r="N397" s="2"/>
    </row>
    <row r="398" spans="1:14" ht="19.5" customHeight="1" x14ac:dyDescent="0.25">
      <c r="A398" s="2" t="s">
        <v>973</v>
      </c>
      <c r="B398" s="1" t="str">
        <f>VLOOKUP(A398,ClassificationT!A:B,2,FALSE)</f>
        <v>Education &amp; Devt Manager</v>
      </c>
      <c r="C398" s="2" t="str">
        <f>VLOOKUP(A398,ClassificationT!A:D,4,FALSE)</f>
        <v>SE</v>
      </c>
      <c r="D398" s="2" t="str">
        <f>VLOOKUP(A398,ClassificationT!A:C,3,FALSE)</f>
        <v>Grade 13</v>
      </c>
      <c r="E398" s="2">
        <f>VLOOKUP(A398,ClassificationT!A:T,19,FALSE)</f>
        <v>0</v>
      </c>
      <c r="F398" s="2">
        <f>VLOOKUP(A398,ClassificationT!A:T,20,FALSE)</f>
        <v>7</v>
      </c>
      <c r="G398" s="2" t="str">
        <f>IFERROR(VLOOKUP(B398,ClassificationT!B:K,10,FALSE),"-")</f>
        <v>High school diploma or GED</v>
      </c>
      <c r="H398" s="2" t="str">
        <f>IFERROR(VLOOKUP(B398,ClassificationT!B:L,11,FALSE),"-")</f>
        <v>At Least 7 Years Of Experience Directly Related To The Duties And Responsibilities Specified.</v>
      </c>
      <c r="J398" s="2" t="str">
        <v>Editorial Tech</v>
      </c>
      <c r="K398" s="2"/>
      <c r="N398" s="2"/>
    </row>
    <row r="399" spans="1:14" ht="19.5" customHeight="1" x14ac:dyDescent="0.25">
      <c r="A399" s="2" t="s">
        <v>607</v>
      </c>
      <c r="B399" s="1" t="str">
        <f>VLOOKUP(A399,ClassificationT!A:B,2,FALSE)</f>
        <v>Education &amp; Outreach Mgr</v>
      </c>
      <c r="C399" s="2" t="str">
        <f>VLOOKUP(A399,ClassificationT!A:D,4,FALSE)</f>
        <v>SE</v>
      </c>
      <c r="D399" s="2" t="str">
        <f>VLOOKUP(A399,ClassificationT!A:C,3,FALSE)</f>
        <v>Grade 14</v>
      </c>
      <c r="E399" s="2">
        <f>VLOOKUP(A399,ClassificationT!A:T,19,FALSE)</f>
        <v>4</v>
      </c>
      <c r="F399" s="2">
        <f>VLOOKUP(A399,ClassificationT!A:T,20,FALSE)</f>
        <v>5</v>
      </c>
      <c r="G399" s="2" t="str">
        <f>IFERROR(VLOOKUP(B399,ClassificationT!B:K,10,FALSE),"-")</f>
        <v>Bachelor's degree</v>
      </c>
      <c r="H399" s="2" t="str">
        <f>IFERROR(VLOOKUP(B399,ClassificationT!B:L,11,FALSE),"-")</f>
        <v>At Least 5 Years Of Experience Directly Related To The Duties And Responsibilities Specified.</v>
      </c>
      <c r="J399" s="2" t="str">
        <v>Education &amp; Devt Manager</v>
      </c>
      <c r="K399" s="2"/>
      <c r="N399" s="2"/>
    </row>
    <row r="400" spans="1:14" ht="19.5" customHeight="1" x14ac:dyDescent="0.25">
      <c r="A400" s="2" t="s">
        <v>1813</v>
      </c>
      <c r="B400" s="1" t="str">
        <f>VLOOKUP(A400,ClassificationT!A:B,2,FALSE)</f>
        <v>Education Associate</v>
      </c>
      <c r="C400" s="2" t="str">
        <f>VLOOKUP(A400,ClassificationT!A:D,4,FALSE)</f>
        <v>SN</v>
      </c>
      <c r="D400" s="2" t="str">
        <f>VLOOKUP(A400,ClassificationT!A:C,3,FALSE)</f>
        <v>Grade 07</v>
      </c>
      <c r="E400" s="2">
        <f>VLOOKUP(A400,ClassificationT!A:T,19,FALSE)</f>
        <v>0</v>
      </c>
      <c r="F400" s="2">
        <f>VLOOKUP(A400,ClassificationT!A:T,20,FALSE)</f>
        <v>1</v>
      </c>
      <c r="G400" s="2" t="str">
        <f>IFERROR(VLOOKUP(B400,ClassificationT!B:K,10,FALSE),"-")</f>
        <v>High school diploma or GED</v>
      </c>
      <c r="H400" s="2" t="str">
        <f>IFERROR(VLOOKUP(B400,ClassificationT!B:L,11,FALSE),"-")</f>
        <v>At Least 1 Year Of Experience Directly Related To The Duties And Responsibilities Specified.</v>
      </c>
      <c r="J400" s="2" t="str">
        <v>Education &amp; Outreach Mgr</v>
      </c>
      <c r="K400" s="2"/>
      <c r="N400" s="2"/>
    </row>
    <row r="401" spans="1:14" ht="19.5" customHeight="1" x14ac:dyDescent="0.25">
      <c r="A401" s="2" t="s">
        <v>906</v>
      </c>
      <c r="B401" s="1" t="str">
        <f>VLOOKUP(A401,ClassificationT!A:B,2,FALSE)</f>
        <v>Education Consultant</v>
      </c>
      <c r="C401" s="2" t="str">
        <f>VLOOKUP(A401,ClassificationT!A:D,4,FALSE)</f>
        <v>SE</v>
      </c>
      <c r="D401" s="2" t="str">
        <f>VLOOKUP(A401,ClassificationT!A:C,3,FALSE)</f>
        <v>Grade 13</v>
      </c>
      <c r="E401" s="2">
        <f>VLOOKUP(A401,ClassificationT!A:T,19,FALSE)</f>
        <v>4</v>
      </c>
      <c r="F401" s="2">
        <f>VLOOKUP(A401,ClassificationT!A:T,20,FALSE)</f>
        <v>3</v>
      </c>
      <c r="G401" s="2" t="str">
        <f>IFERROR(VLOOKUP(B401,ClassificationT!B:K,10,FALSE),"-")</f>
        <v>Bachelor's degree</v>
      </c>
      <c r="H401" s="2" t="str">
        <f>IFERROR(VLOOKUP(B401,ClassificationT!B:L,11,FALSE),"-")</f>
        <v>At Least 3 Years Of Experience Directly Related To The Duties And Responsibilities Specified.</v>
      </c>
      <c r="J401" s="2" t="str">
        <v>Education Associate</v>
      </c>
      <c r="K401" s="2"/>
      <c r="N401" s="2"/>
    </row>
    <row r="402" spans="1:14" ht="19.5" customHeight="1" x14ac:dyDescent="0.25">
      <c r="A402" s="2" t="s">
        <v>1233</v>
      </c>
      <c r="B402" s="1" t="str">
        <f>VLOOKUP(A402,ClassificationT!A:B,2,FALSE)</f>
        <v>Education Specialist</v>
      </c>
      <c r="C402" s="2" t="str">
        <f>VLOOKUP(A402,ClassificationT!A:D,4,FALSE)</f>
        <v>SE</v>
      </c>
      <c r="D402" s="2" t="str">
        <f>VLOOKUP(A402,ClassificationT!A:C,3,FALSE)</f>
        <v>Grade 11</v>
      </c>
      <c r="E402" s="2">
        <f>VLOOKUP(A402,ClassificationT!A:T,19,FALSE)</f>
        <v>4</v>
      </c>
      <c r="F402" s="2">
        <f>VLOOKUP(A402,ClassificationT!A:T,20,FALSE)</f>
        <v>3</v>
      </c>
      <c r="G402" s="2" t="str">
        <f>IFERROR(VLOOKUP(B402,ClassificationT!B:K,10,FALSE),"-")</f>
        <v>Bachelor's degree</v>
      </c>
      <c r="H402" s="2" t="str">
        <f>IFERROR(VLOOKUP(B402,ClassificationT!B:L,11,FALSE),"-")</f>
        <v>At Least 3 Years Of Experience Directly Related To The Duties And Responsibilities Specified.</v>
      </c>
      <c r="J402" s="2" t="str">
        <v>Education Consultant</v>
      </c>
      <c r="K402" s="2"/>
      <c r="N402" s="2"/>
    </row>
    <row r="403" spans="1:14" ht="19.5" customHeight="1" x14ac:dyDescent="0.25">
      <c r="A403" s="2" t="s">
        <v>1605</v>
      </c>
      <c r="B403" s="1" t="str">
        <f>VLOOKUP(A403,ClassificationT!A:B,2,FALSE)</f>
        <v>Educational Site Coordinator</v>
      </c>
      <c r="C403" s="2" t="str">
        <f>VLOOKUP(A403,ClassificationT!A:D,4,FALSE)</f>
        <v>SU</v>
      </c>
      <c r="D403" s="2" t="str">
        <f>VLOOKUP(A403,ClassificationT!A:C,3,FALSE)</f>
        <v>Grade 09</v>
      </c>
      <c r="E403" s="2">
        <f>VLOOKUP(A403,ClassificationT!A:T,19,FALSE)</f>
        <v>0</v>
      </c>
      <c r="F403" s="2">
        <f>VLOOKUP(A403,ClassificationT!A:T,20,FALSE)</f>
        <v>5</v>
      </c>
      <c r="G403" s="2" t="str">
        <f>IFERROR(VLOOKUP(B403,ClassificationT!B:K,10,FALSE),"-")</f>
        <v>High school diploma or GED</v>
      </c>
      <c r="H403" s="2" t="str">
        <f>IFERROR(VLOOKUP(B403,ClassificationT!B:L,11,FALSE),"-")</f>
        <v>At Least 5 Years Of Experience Directly Related To The Duties And Responsibilities Specified.</v>
      </c>
      <c r="J403" s="2" t="str">
        <v>Education Specialist</v>
      </c>
      <c r="K403" s="2"/>
      <c r="N403" s="2"/>
    </row>
    <row r="404" spans="1:14" ht="19.5" customHeight="1" x14ac:dyDescent="0.25">
      <c r="A404" s="2" t="s">
        <v>1751</v>
      </c>
      <c r="B404" s="1" t="str">
        <f>VLOOKUP(A404,ClassificationT!A:B,2,FALSE)</f>
        <v>Electrician 1</v>
      </c>
      <c r="C404" s="2" t="str">
        <f>VLOOKUP(A404,ClassificationT!A:D,4,FALSE)</f>
        <v>SW</v>
      </c>
      <c r="D404" s="2" t="str">
        <f>VLOOKUP(A404,ClassificationT!A:C,3,FALSE)</f>
        <v>Grade 08</v>
      </c>
      <c r="E404" s="2">
        <f>VLOOKUP(A404,ClassificationT!A:T,19,FALSE)</f>
        <v>0</v>
      </c>
      <c r="F404" s="2">
        <f>VLOOKUP(A404,ClassificationT!A:T,20,FALSE)</f>
        <v>2</v>
      </c>
      <c r="G404" s="2" t="str">
        <f>IFERROR(VLOOKUP(B404,ClassificationT!B:K,10,FALSE),"-")</f>
        <v>High school diploma or GED</v>
      </c>
      <c r="H404" s="2" t="str">
        <f>IFERROR(VLOOKUP(B404,ClassificationT!B:L,11,FALSE),"-")</f>
        <v>At Least 2 Years Of Experience Directly Related To The Duties And Responsibilities Specified.
Possession Of A Current New Mexico Journeyman Electrician'S License.</v>
      </c>
      <c r="J404" s="2" t="str">
        <v>Educational Site Coordinator</v>
      </c>
      <c r="K404" s="2"/>
      <c r="N404" s="2"/>
    </row>
    <row r="405" spans="1:14" ht="19.5" customHeight="1" x14ac:dyDescent="0.25">
      <c r="A405" s="2" t="s">
        <v>1475</v>
      </c>
      <c r="B405" s="1" t="str">
        <f>VLOOKUP(A405,ClassificationT!A:B,2,FALSE)</f>
        <v>Electrician 2</v>
      </c>
      <c r="C405" s="2" t="str">
        <f>VLOOKUP(A405,ClassificationT!A:D,4,FALSE)</f>
        <v>SW</v>
      </c>
      <c r="D405" s="2" t="str">
        <f>VLOOKUP(A405,ClassificationT!A:C,3,FALSE)</f>
        <v>Grade 10</v>
      </c>
      <c r="E405" s="2">
        <f>VLOOKUP(A405,ClassificationT!A:T,19,FALSE)</f>
        <v>0</v>
      </c>
      <c r="F405" s="2">
        <f>VLOOKUP(A405,ClassificationT!A:T,20,FALSE)</f>
        <v>4</v>
      </c>
      <c r="G405" s="2" t="str">
        <f>IFERROR(VLOOKUP(B405,ClassificationT!B:K,10,FALSE),"-")</f>
        <v>High school diploma or GED</v>
      </c>
      <c r="H405" s="2" t="str">
        <f>IFERROR(VLOOKUP(B405,ClassificationT!B:L,11,FALSE),"-")</f>
        <v>At Least 4 Years Of Experience Directly Related To The Duties And Responsibilities Specified.
Possession Of A Current New Mexico Journeyman Electrician'S License,</v>
      </c>
      <c r="J405" s="2" t="str">
        <v>Electrician 1</v>
      </c>
      <c r="K405" s="2"/>
      <c r="N405" s="2"/>
    </row>
    <row r="406" spans="1:14" ht="19.5" customHeight="1" x14ac:dyDescent="0.25">
      <c r="A406" s="2" t="s">
        <v>1957</v>
      </c>
      <c r="B406" s="1" t="str">
        <f>VLOOKUP(A406,ClassificationT!A:B,2,FALSE)</f>
        <v>Emergency Med Dispatcher</v>
      </c>
      <c r="C406" s="2" t="str">
        <f>VLOOKUP(A406,ClassificationT!A:D,4,FALSE)</f>
        <v>SN</v>
      </c>
      <c r="D406" s="2" t="str">
        <f>VLOOKUP(A406,ClassificationT!A:C,3,FALSE)</f>
        <v>Grade 05</v>
      </c>
      <c r="E406" s="2">
        <f>VLOOKUP(A406,ClassificationT!A:T,19,FALSE)</f>
        <v>0</v>
      </c>
      <c r="F406" s="2">
        <f>VLOOKUP(A406,ClassificationT!A:T,20,FALSE)</f>
        <v>0.5</v>
      </c>
      <c r="G406" s="2" t="str">
        <f>IFERROR(VLOOKUP(B406,ClassificationT!B:K,10,FALSE),"-")</f>
        <v>High school diploma or GED</v>
      </c>
      <c r="H406" s="2" t="str">
        <f>IFERROR(VLOOKUP(B406,ClassificationT!B:L,11,FALSE),"-")</f>
        <v>At Least 6 Months Of Experience Directly Related To The Duties And Responsibilities Specified.</v>
      </c>
      <c r="J406" s="2" t="str">
        <v>Electrician 2</v>
      </c>
      <c r="K406" s="2"/>
      <c r="N406" s="2"/>
    </row>
    <row r="407" spans="1:14" ht="19.5" customHeight="1" x14ac:dyDescent="0.25">
      <c r="A407" s="2" t="s">
        <v>1873</v>
      </c>
      <c r="B407" s="1" t="str">
        <f>VLOOKUP(A407,ClassificationT!A:B,2,FALSE)</f>
        <v>Emergency Med Tech/Basic</v>
      </c>
      <c r="C407" s="2" t="str">
        <f>VLOOKUP(A407,ClassificationT!A:D,4,FALSE)</f>
        <v>SN</v>
      </c>
      <c r="D407" s="2" t="str">
        <f>VLOOKUP(A407,ClassificationT!A:C,3,FALSE)</f>
        <v>Grade 07</v>
      </c>
      <c r="E407" s="2">
        <f>VLOOKUP(A407,ClassificationT!A:T,19,FALSE)</f>
        <v>0</v>
      </c>
      <c r="F407" s="2">
        <f>VLOOKUP(A407,ClassificationT!A:T,20,FALSE)</f>
        <v>0</v>
      </c>
      <c r="G407" s="2" t="str">
        <f>IFERROR(VLOOKUP(B407,ClassificationT!B:K,10,FALSE),"-")</f>
        <v>High school diploma or GED</v>
      </c>
      <c r="H407" s="2" t="str">
        <f>IFERROR(VLOOKUP(B407,ClassificationT!B:L,11,FALSE),"-")</f>
        <v>No Previous Experience Required. Certification/Licensure: Nm Licensure As An Emergency Medical Technician (Emt)/Basic.</v>
      </c>
      <c r="J407" s="2" t="str">
        <v>Emergency Med Dispatcher</v>
      </c>
      <c r="K407" s="2"/>
      <c r="N407" s="2"/>
    </row>
    <row r="408" spans="1:14" ht="19.5" customHeight="1" x14ac:dyDescent="0.25">
      <c r="A408" s="2" t="s">
        <v>1647</v>
      </c>
      <c r="B408" s="1" t="str">
        <f>VLOOKUP(A408,ClassificationT!A:B,2,FALSE)</f>
        <v>Emergency Med Tech/Intermed</v>
      </c>
      <c r="C408" s="2" t="str">
        <f>VLOOKUP(A408,ClassificationT!A:D,4,FALSE)</f>
        <v>SN</v>
      </c>
      <c r="D408" s="2" t="str">
        <f>VLOOKUP(A408,ClassificationT!A:C,3,FALSE)</f>
        <v>Grade 09</v>
      </c>
      <c r="E408" s="2">
        <f>VLOOKUP(A408,ClassificationT!A:T,19,FALSE)</f>
        <v>0</v>
      </c>
      <c r="F408" s="2">
        <f>VLOOKUP(A408,ClassificationT!A:T,20,FALSE)</f>
        <v>1</v>
      </c>
      <c r="G408" s="2" t="str">
        <f>IFERROR(VLOOKUP(B408,ClassificationT!B:K,10,FALSE),"-")</f>
        <v>High school diploma or GED</v>
      </c>
      <c r="H408" s="2" t="str">
        <f>IFERROR(VLOOKUP(B408,ClassificationT!B:L,11,FALSE),"-")</f>
        <v>At Least 1 Year Of Experience In The Field Of Pre-Hospital Ems. Certification/Licensure: Nm Licensure As An Emergency Medical Technician (Emt/Intermediate.</v>
      </c>
      <c r="J408" s="2" t="str">
        <v>Emergency Med Tech/Basic</v>
      </c>
      <c r="K408" s="2"/>
      <c r="N408" s="2"/>
    </row>
    <row r="409" spans="1:14" ht="19.5" customHeight="1" x14ac:dyDescent="0.25">
      <c r="A409" s="2" t="s">
        <v>1351</v>
      </c>
      <c r="B409" s="1" t="str">
        <f>VLOOKUP(A409,ClassificationT!A:B,2,FALSE)</f>
        <v>Emergency Med Tech/Paramedic</v>
      </c>
      <c r="C409" s="2" t="str">
        <f>VLOOKUP(A409,ClassificationT!A:D,4,FALSE)</f>
        <v>SN</v>
      </c>
      <c r="D409" s="2" t="str">
        <f>VLOOKUP(A409,ClassificationT!A:C,3,FALSE)</f>
        <v>Grade 11</v>
      </c>
      <c r="E409" s="2">
        <f>VLOOKUP(A409,ClassificationT!A:T,19,FALSE)</f>
        <v>0</v>
      </c>
      <c r="F409" s="2">
        <f>VLOOKUP(A409,ClassificationT!A:T,20,FALSE)</f>
        <v>1</v>
      </c>
      <c r="G409" s="2" t="str">
        <f>IFERROR(VLOOKUP(B409,ClassificationT!B:K,10,FALSE),"-")</f>
        <v>High school diploma or GED</v>
      </c>
      <c r="H409" s="2" t="str">
        <f>IFERROR(VLOOKUP(B409,ClassificationT!B:L,11,FALSE),"-")</f>
        <v>At Least 1 Year Of Experience In The Field Of Pre-Hospital Ems. Certification/Licensure: Nm Licensure As Emergency Medical Technician (Emt)/Paramedic.</v>
      </c>
      <c r="J409" s="2" t="str">
        <v>Emergency Med Tech/Intermed</v>
      </c>
      <c r="K409" s="2"/>
      <c r="N409" s="2"/>
    </row>
    <row r="410" spans="1:14" ht="19.5" customHeight="1" x14ac:dyDescent="0.25">
      <c r="A410" s="2" t="s">
        <v>1237</v>
      </c>
      <c r="B410" s="1" t="str">
        <f>VLOOKUP(A410,ClassificationT!A:B,2,FALSE)</f>
        <v>EMS Educator</v>
      </c>
      <c r="C410" s="2" t="str">
        <f>VLOOKUP(A410,ClassificationT!A:D,4,FALSE)</f>
        <v>SE</v>
      </c>
      <c r="D410" s="2" t="str">
        <f>VLOOKUP(A410,ClassificationT!A:C,3,FALSE)</f>
        <v>Grade 11</v>
      </c>
      <c r="E410" s="2">
        <f>VLOOKUP(A410,ClassificationT!A:T,19,FALSE)</f>
        <v>0</v>
      </c>
      <c r="F410" s="2">
        <f>VLOOKUP(A410,ClassificationT!A:T,20,FALSE)</f>
        <v>3</v>
      </c>
      <c r="G410" s="2" t="str">
        <f>IFERROR(VLOOKUP(B410,ClassificationT!B:K,10,FALSE),"-")</f>
        <v>High school diploma or GED and successful completion of an EMS Academy-approved EMS instructor course and teaching internship, or equivalent</v>
      </c>
      <c r="H410" s="2" t="str">
        <f>IFERROR(VLOOKUP(B410,ClassificationT!B:L,11,FALSE),"-")</f>
        <v>At Least 3 Years Of Ems Experience Directly Related To The Duties And Responsibilities Specified.
Certification/Licensure
Nm Licensure As Emt-Intermediate Or Paramedic.</v>
      </c>
      <c r="J410" s="2" t="str">
        <v>Emergency Med Tech/Paramedic</v>
      </c>
      <c r="K410" s="2"/>
      <c r="N410" s="2"/>
    </row>
    <row r="411" spans="1:14" ht="19.5" customHeight="1" x14ac:dyDescent="0.25">
      <c r="A411" s="2" t="s">
        <v>737</v>
      </c>
      <c r="B411" s="1" t="str">
        <f>VLOOKUP(A411,ClassificationT!A:B,2,FALSE)</f>
        <v>Energy Services Manager</v>
      </c>
      <c r="C411" s="2" t="str">
        <f>VLOOKUP(A411,ClassificationT!A:D,4,FALSE)</f>
        <v>SE</v>
      </c>
      <c r="D411" s="2" t="str">
        <f>VLOOKUP(A411,ClassificationT!A:C,3,FALSE)</f>
        <v>Grade 14</v>
      </c>
      <c r="E411" s="2">
        <f>VLOOKUP(A411,ClassificationT!A:T,19,FALSE)</f>
        <v>0</v>
      </c>
      <c r="F411" s="2">
        <f>VLOOKUP(A411,ClassificationT!A:T,20,FALSE)</f>
        <v>9</v>
      </c>
      <c r="G411" s="2" t="str">
        <f>IFERROR(VLOOKUP(B411,ClassificationT!B:K,10,FALSE),"-")</f>
        <v>High school diploma or GED</v>
      </c>
      <c r="H411" s="2" t="str">
        <f>IFERROR(VLOOKUP(B411,ClassificationT!B:L,11,FALSE),"-")</f>
        <v xml:space="preserve">  At Least 9 Years Of Experience Directly Related To The Duties And Responsibilities Specified.</v>
      </c>
      <c r="J411" s="2" t="str">
        <v>EMS Educator</v>
      </c>
      <c r="K411" s="2"/>
      <c r="N411" s="2"/>
    </row>
    <row r="412" spans="1:14" ht="19.5" customHeight="1" x14ac:dyDescent="0.25">
      <c r="A412" s="2" t="s">
        <v>995</v>
      </c>
      <c r="B412" s="1" t="str">
        <f>VLOOKUP(A412,ClassificationT!A:B,2,FALSE)</f>
        <v>Energy Services Tech</v>
      </c>
      <c r="C412" s="2" t="str">
        <f>VLOOKUP(A412,ClassificationT!A:D,4,FALSE)</f>
        <v>SN</v>
      </c>
      <c r="D412" s="2" t="str">
        <f>VLOOKUP(A412,ClassificationT!A:C,3,FALSE)</f>
        <v>Grade 12</v>
      </c>
      <c r="E412" s="2">
        <f>VLOOKUP(A412,ClassificationT!A:T,19,FALSE)</f>
        <v>0</v>
      </c>
      <c r="F412" s="2">
        <f>VLOOKUP(A412,ClassificationT!A:T,20,FALSE)</f>
        <v>8</v>
      </c>
      <c r="G412" s="2" t="str">
        <f>IFERROR(VLOOKUP(B412,ClassificationT!B:K,10,FALSE),"-")</f>
        <v>High school diploma or GED</v>
      </c>
      <c r="H412" s="2" t="str">
        <f>IFERROR(VLOOKUP(B412,ClassificationT!B:L,11,FALSE),"-")</f>
        <v xml:space="preserve"> At Least 8 Years Of Experience Directly Related To The Duties And Responsibilities Specified. Certification/Licensure: Current New Mexico Journeyman In One Of The Following Disciplines: Journeyman Refrigeration (Jr), Journeyman Gasfitter (Jg), Journeyman Plumber And Natural Gasfitter (Jpg), Journeyman Boiler Operator (Bo1), Journeyman Boiler Operator (Bo2) Or A Journeyman Electrician (Je98), Journeyman Plumbing (Jp), Journeyman Gas (Jg), Es-3j Sound And Intercommunication And Electrical Alarm Systems, Ee-98j Electrical ((Includes All Esj Specialties), Ee-98) Electrical (Includes All Esj Specialties), El-1j Electrical Distribution Systems, Including Transmission Lines, Es-3 Sound And Intercommunication And Electrical Alarm Systems, Ee-98 Electrical (Includes Er-1 And Es Classifications) &amp; El-1 Electrical Distribution Systems, Including Transmission Lines. </v>
      </c>
      <c r="J412" s="2" t="str">
        <v>Energy Services Manager</v>
      </c>
      <c r="K412" s="2"/>
      <c r="N412" s="2"/>
    </row>
    <row r="413" spans="1:14" ht="19.5" customHeight="1" x14ac:dyDescent="0.25">
      <c r="A413" s="2" t="s">
        <v>724</v>
      </c>
      <c r="B413" s="1" t="str">
        <f>VLOOKUP(A413,ClassificationT!A:B,2,FALSE)</f>
        <v>Engagem &amp; Org Devt Consult,Sr</v>
      </c>
      <c r="C413" s="2" t="str">
        <f>VLOOKUP(A413,ClassificationT!A:D,4,FALSE)</f>
        <v>SE</v>
      </c>
      <c r="D413" s="2" t="str">
        <f>VLOOKUP(A413,ClassificationT!A:C,3,FALSE)</f>
        <v>Grade 14</v>
      </c>
      <c r="E413" s="2">
        <f>VLOOKUP(A413,ClassificationT!A:T,19,FALSE)</f>
        <v>4</v>
      </c>
      <c r="F413" s="2">
        <f>VLOOKUP(A413,ClassificationT!A:T,20,FALSE)</f>
        <v>5</v>
      </c>
      <c r="G413" s="2" t="str">
        <f>IFERROR(VLOOKUP(B413,ClassificationT!B:K,10,FALSE),"-")</f>
        <v>Bachelor's degree</v>
      </c>
      <c r="H413" s="2" t="str">
        <f>IFERROR(VLOOKUP(B413,ClassificationT!B:L,11,FALSE),"-")</f>
        <v>At Least 5 Years Of Experience Directly Related To The Duties And Responsibilities Specified.</v>
      </c>
      <c r="J413" s="2" t="str">
        <v>Energy Services Tech</v>
      </c>
      <c r="K413" s="2"/>
      <c r="N413" s="2"/>
    </row>
    <row r="414" spans="1:14" ht="19.5" customHeight="1" x14ac:dyDescent="0.25">
      <c r="A414" s="2" t="s">
        <v>938</v>
      </c>
      <c r="B414" s="1" t="str">
        <f>VLOOKUP(A414,ClassificationT!A:B,2,FALSE)</f>
        <v>Engagement &amp; Org Devt Consult</v>
      </c>
      <c r="C414" s="2" t="str">
        <f>VLOOKUP(A414,ClassificationT!A:D,4,FALSE)</f>
        <v>SE</v>
      </c>
      <c r="D414" s="2" t="str">
        <f>VLOOKUP(A414,ClassificationT!A:C,3,FALSE)</f>
        <v>Grade 13</v>
      </c>
      <c r="E414" s="2">
        <f>VLOOKUP(A414,ClassificationT!A:T,19,FALSE)</f>
        <v>4</v>
      </c>
      <c r="F414" s="2">
        <f>VLOOKUP(A414,ClassificationT!A:T,20,FALSE)</f>
        <v>3</v>
      </c>
      <c r="G414" s="2" t="str">
        <f>IFERROR(VLOOKUP(B414,ClassificationT!B:K,10,FALSE),"-")</f>
        <v>Bachelor's degree</v>
      </c>
      <c r="H414" s="2" t="str">
        <f>IFERROR(VLOOKUP(B414,ClassificationT!B:L,11,FALSE),"-")</f>
        <v>At Least 3 Years Of Experience Directly Related To The Duties And Responsibilities Specified.</v>
      </c>
      <c r="J414" s="2" t="str">
        <v>Engagem &amp; Org Devt Consult,Sr</v>
      </c>
      <c r="K414" s="2"/>
      <c r="N414" s="2"/>
    </row>
    <row r="415" spans="1:14" ht="19.5" customHeight="1" x14ac:dyDescent="0.25">
      <c r="A415" s="2" t="s">
        <v>1689</v>
      </c>
      <c r="B415" s="1" t="str">
        <f>VLOOKUP(A415,ClassificationT!A:B,2,FALSE)</f>
        <v>Enrollment Services Rep</v>
      </c>
      <c r="C415" s="2" t="str">
        <f>VLOOKUP(A415,ClassificationT!A:D,4,FALSE)</f>
        <v>SN</v>
      </c>
      <c r="D415" s="2" t="str">
        <f>VLOOKUP(A415,ClassificationT!A:C,3,FALSE)</f>
        <v>Grade 08</v>
      </c>
      <c r="E415" s="2">
        <f>VLOOKUP(A415,ClassificationT!A:T,19,FALSE)</f>
        <v>0</v>
      </c>
      <c r="F415" s="2">
        <f>VLOOKUP(A415,ClassificationT!A:T,20,FALSE)</f>
        <v>3</v>
      </c>
      <c r="G415" s="2" t="str">
        <f>IFERROR(VLOOKUP(B415,ClassificationT!B:K,10,FALSE),"-")</f>
        <v>High school diploma or GED</v>
      </c>
      <c r="H415" s="2" t="str">
        <f>IFERROR(VLOOKUP(B415,ClassificationT!B:L,11,FALSE),"-")</f>
        <v>At Least 3 Years Of Experience Directly Related To The Duties And Responsibilities Specified.</v>
      </c>
      <c r="J415" s="2" t="str">
        <v>Engagement &amp; Org Devt Consult</v>
      </c>
      <c r="K415" s="2"/>
      <c r="N415" s="2"/>
    </row>
    <row r="416" spans="1:14" ht="19.5" customHeight="1" x14ac:dyDescent="0.25">
      <c r="A416" s="2" t="s">
        <v>1778</v>
      </c>
      <c r="B416" s="1" t="str">
        <f>VLOOKUP(A416,ClassificationT!A:B,2,FALSE)</f>
        <v>Environ Hlth &amp; Safety Tech 1</v>
      </c>
      <c r="C416" s="2" t="str">
        <f>VLOOKUP(A416,ClassificationT!A:D,4,FALSE)</f>
        <v>SN</v>
      </c>
      <c r="D416" s="2" t="str">
        <f>VLOOKUP(A416,ClassificationT!A:C,3,FALSE)</f>
        <v>Grade 08</v>
      </c>
      <c r="E416" s="2">
        <f>VLOOKUP(A416,ClassificationT!A:T,19,FALSE)</f>
        <v>0</v>
      </c>
      <c r="F416" s="2">
        <f>VLOOKUP(A416,ClassificationT!A:T,20,FALSE)</f>
        <v>3</v>
      </c>
      <c r="G416" s="2" t="str">
        <f>IFERROR(VLOOKUP(B416,ClassificationT!B:K,10,FALSE),"-")</f>
        <v>High school diploma or GED</v>
      </c>
      <c r="H416" s="2" t="str">
        <f>IFERROR(VLOOKUP(B416,ClassificationT!B:L,11,FALSE),"-")</f>
        <v>At Least 3 Year Of Experience Directly Related To The Duties And Responsibilities Specified.</v>
      </c>
      <c r="J416" s="2" t="str">
        <v>Enrollment Services Rep</v>
      </c>
      <c r="K416" s="2"/>
      <c r="N416" s="2"/>
    </row>
    <row r="417" spans="1:14" ht="19.5" customHeight="1" x14ac:dyDescent="0.25">
      <c r="A417" s="2" t="s">
        <v>1527</v>
      </c>
      <c r="B417" s="1" t="str">
        <f>VLOOKUP(A417,ClassificationT!A:B,2,FALSE)</f>
        <v>Environ Hlth &amp; Safety Tech 2</v>
      </c>
      <c r="C417" s="2" t="str">
        <f>VLOOKUP(A417,ClassificationT!A:D,4,FALSE)</f>
        <v>SN</v>
      </c>
      <c r="D417" s="2" t="str">
        <f>VLOOKUP(A417,ClassificationT!A:C,3,FALSE)</f>
        <v>Grade 10</v>
      </c>
      <c r="E417" s="2">
        <f>VLOOKUP(A417,ClassificationT!A:T,19,FALSE)</f>
        <v>0</v>
      </c>
      <c r="F417" s="2">
        <f>VLOOKUP(A417,ClassificationT!A:T,20,FALSE)</f>
        <v>5</v>
      </c>
      <c r="G417" s="2" t="str">
        <f>IFERROR(VLOOKUP(B417,ClassificationT!B:K,10,FALSE),"-")</f>
        <v>High school diploma or GED</v>
      </c>
      <c r="H417" s="2" t="str">
        <f>IFERROR(VLOOKUP(B417,ClassificationT!B:L,11,FALSE),"-")</f>
        <v>At Least 5 Years Of Experience Directly Related To The Duties And Responsibilities Specified.</v>
      </c>
      <c r="J417" s="2" t="str">
        <v>Environ Hlth &amp; Safety Tech 1</v>
      </c>
      <c r="K417" s="2"/>
      <c r="N417" s="2"/>
    </row>
    <row r="418" spans="1:14" ht="19.5" customHeight="1" x14ac:dyDescent="0.25">
      <c r="A418" s="2" t="s">
        <v>1361</v>
      </c>
      <c r="B418" s="1" t="str">
        <f>VLOOKUP(A418,ClassificationT!A:B,2,FALSE)</f>
        <v>Environ Hlth &amp; Safety Tech 3</v>
      </c>
      <c r="C418" s="2" t="str">
        <f>VLOOKUP(A418,ClassificationT!A:D,4,FALSE)</f>
        <v>SN</v>
      </c>
      <c r="D418" s="2" t="str">
        <f>VLOOKUP(A418,ClassificationT!A:C,3,FALSE)</f>
        <v>Grade 11</v>
      </c>
      <c r="E418" s="2">
        <f>VLOOKUP(A418,ClassificationT!A:T,19,FALSE)</f>
        <v>0</v>
      </c>
      <c r="F418" s="2">
        <f>VLOOKUP(A418,ClassificationT!A:T,20,FALSE)</f>
        <v>7</v>
      </c>
      <c r="G418" s="2" t="str">
        <f>IFERROR(VLOOKUP(B418,ClassificationT!B:K,10,FALSE),"-")</f>
        <v>High school diploma or GED</v>
      </c>
      <c r="H418" s="2" t="str">
        <f>IFERROR(VLOOKUP(B418,ClassificationT!B:L,11,FALSE),"-")</f>
        <v>At Least 7 Years Of Experience Directly Related To The Duties And Responsibilities Specified.</v>
      </c>
      <c r="J418" s="2" t="str">
        <v>Environ Hlth &amp; Safety Tech 2</v>
      </c>
      <c r="K418" s="2"/>
      <c r="N418" s="2"/>
    </row>
    <row r="419" spans="1:14" ht="19.5" customHeight="1" x14ac:dyDescent="0.25">
      <c r="A419" s="2" t="s">
        <v>448</v>
      </c>
      <c r="B419" s="1" t="str">
        <f>VLOOKUP(A419,ClassificationT!A:B,2,FALSE)</f>
        <v>Environ Hlth Manager</v>
      </c>
      <c r="C419" s="2" t="str">
        <f>VLOOKUP(A419,ClassificationT!A:D,4,FALSE)</f>
        <v>SE</v>
      </c>
      <c r="D419" s="2" t="str">
        <f>VLOOKUP(A419,ClassificationT!A:C,3,FALSE)</f>
        <v>Grade 15</v>
      </c>
      <c r="E419" s="2">
        <f>VLOOKUP(A419,ClassificationT!A:T,19,FALSE)</f>
        <v>4</v>
      </c>
      <c r="F419" s="2">
        <f>VLOOKUP(A419,ClassificationT!A:T,20,FALSE)</f>
        <v>3</v>
      </c>
      <c r="G419" s="2" t="str">
        <f>IFERROR(VLOOKUP(B419,ClassificationT!B:K,10,FALSE),"-")</f>
        <v>Bachelor's degree</v>
      </c>
      <c r="H419" s="2" t="str">
        <f>IFERROR(VLOOKUP(B419,ClassificationT!B:L,11,FALSE),"-")</f>
        <v>At Least 3 Years Of Experience Directly Related To The Duties And Responsibilities Specified.</v>
      </c>
      <c r="J419" s="2" t="str">
        <v>Environ Hlth &amp; Safety Tech 3</v>
      </c>
      <c r="K419" s="2"/>
      <c r="N419" s="2"/>
    </row>
    <row r="420" spans="1:14" ht="19.5" customHeight="1" x14ac:dyDescent="0.25">
      <c r="A420" s="2" t="s">
        <v>720</v>
      </c>
      <c r="B420" s="1" t="str">
        <f>VLOOKUP(A420,ClassificationT!A:B,2,FALSE)</f>
        <v>Equal Opportunity Investigator</v>
      </c>
      <c r="C420" s="2" t="str">
        <f>VLOOKUP(A420,ClassificationT!A:D,4,FALSE)</f>
        <v>SE</v>
      </c>
      <c r="D420" s="2" t="str">
        <f>VLOOKUP(A420,ClassificationT!A:C,3,FALSE)</f>
        <v>Grade 14</v>
      </c>
      <c r="E420" s="2">
        <f>VLOOKUP(A420,ClassificationT!A:T,19,FALSE)</f>
        <v>4</v>
      </c>
      <c r="F420" s="2">
        <f>VLOOKUP(A420,ClassificationT!A:T,20,FALSE)</f>
        <v>3</v>
      </c>
      <c r="G420" s="2" t="str">
        <f>IFERROR(VLOOKUP(B420,ClassificationT!B:K,10,FALSE),"-")</f>
        <v>Bachelor's degree</v>
      </c>
      <c r="H420" s="2" t="str">
        <f>IFERROR(VLOOKUP(B420,ClassificationT!B:L,11,FALSE),"-")</f>
        <v>At Least 3 Years Of Experience Directly Related To The Duties And Responsibilities Specified.</v>
      </c>
      <c r="J420" s="2" t="str">
        <v>Environ Hlth Manager</v>
      </c>
      <c r="K420" s="2"/>
      <c r="N420" s="2"/>
    </row>
    <row r="421" spans="1:14" ht="19.5" customHeight="1" x14ac:dyDescent="0.25">
      <c r="A421" s="4" t="s">
        <v>5324</v>
      </c>
      <c r="B421" s="1" t="str">
        <f>VLOOKUP(A421,ClassificationT!A:B,2,FALSE)</f>
        <v>Esports Coach</v>
      </c>
      <c r="C421" s="4" t="str">
        <f>VLOOKUP(A421,ClassificationT!A:D,4,FALSE)</f>
        <v>SE</v>
      </c>
      <c r="D421" s="4" t="str">
        <f>VLOOKUP(A421,ClassificationT!A:C,3,FALSE)</f>
        <v>Grade 10</v>
      </c>
      <c r="E421" s="4">
        <f>VLOOKUP(A421,ClassificationT!A:T,19,FALSE)</f>
        <v>4</v>
      </c>
      <c r="F421" s="4">
        <f>VLOOKUP(A421,ClassificationT!A:T,20,FALSE)</f>
        <v>1</v>
      </c>
      <c r="G421" s="4" t="str">
        <f>IFERROR(VLOOKUP(B421,ClassificationT!B:K,10,FALSE),"-")</f>
        <v>Bachelor's degree</v>
      </c>
      <c r="H421" s="4" t="str">
        <f>IFERROR(VLOOKUP(B421,ClassificationT!B:L,11,FALSE),"-")</f>
        <v>At least 1 year of experience with esports as player or staff.</v>
      </c>
      <c r="J421" s="2" t="str">
        <v>Equal Opportunity Investigator</v>
      </c>
      <c r="K421" s="2"/>
      <c r="N421" s="2"/>
    </row>
    <row r="422" spans="1:14" ht="19.5" customHeight="1" x14ac:dyDescent="0.25">
      <c r="A422" s="4" t="s">
        <v>5337</v>
      </c>
      <c r="B422" s="1" t="str">
        <f>VLOOKUP(A422,ClassificationT!A:B,2,FALSE)</f>
        <v>Esports Director</v>
      </c>
      <c r="C422" s="4" t="str">
        <f>VLOOKUP(A422,ClassificationT!A:D,4,FALSE)</f>
        <v>SE</v>
      </c>
      <c r="D422" s="4" t="str">
        <f>VLOOKUP(A422,ClassificationT!A:C,3,FALSE)</f>
        <v>Grade 14</v>
      </c>
      <c r="E422" s="4">
        <f>VLOOKUP(A422,ClassificationT!A:T,19,FALSE)</f>
        <v>4</v>
      </c>
      <c r="F422" s="4">
        <f>VLOOKUP(A422,ClassificationT!A:T,20,FALSE)</f>
        <v>2</v>
      </c>
      <c r="G422" s="4" t="str">
        <f>IFERROR(VLOOKUP(B422,ClassificationT!B:K,10,FALSE),"-")</f>
        <v>Bachelor's degree</v>
      </c>
      <c r="H422" s="4" t="str">
        <f>IFERROR(VLOOKUP(B422,ClassificationT!B:L,11,FALSE),"-")</f>
        <v>At least 2 years of experience with esports as player or staff.</v>
      </c>
      <c r="J422" s="2" t="str">
        <v>Esports Coach</v>
      </c>
      <c r="K422" s="2"/>
      <c r="N422" s="2"/>
    </row>
    <row r="423" spans="1:14" ht="19.5" customHeight="1" x14ac:dyDescent="0.25">
      <c r="A423" s="2" t="s">
        <v>1355</v>
      </c>
      <c r="B423" s="1" t="str">
        <f>VLOOKUP(A423,ClassificationT!A:B,2,FALSE)</f>
        <v>Events Planner</v>
      </c>
      <c r="C423" s="2" t="str">
        <f>VLOOKUP(A423,ClassificationT!A:D,4,FALSE)</f>
        <v>SE</v>
      </c>
      <c r="D423" s="2" t="str">
        <f>VLOOKUP(A423,ClassificationT!A:C,3,FALSE)</f>
        <v>Grade 11</v>
      </c>
      <c r="E423" s="2">
        <f>VLOOKUP(A423,ClassificationT!A:T,19,FALSE)</f>
        <v>0</v>
      </c>
      <c r="F423" s="2">
        <f>VLOOKUP(A423,ClassificationT!A:T,20,FALSE)</f>
        <v>5</v>
      </c>
      <c r="G423" s="2" t="str">
        <f>IFERROR(VLOOKUP(B423,ClassificationT!B:K,10,FALSE),"-")</f>
        <v>High school diploma or GED</v>
      </c>
      <c r="H423" s="2" t="str">
        <f>IFERROR(VLOOKUP(B423,ClassificationT!B:L,11,FALSE),"-")</f>
        <v>At Least 5 Years Of Experience Directly Related To The Duties And Responsibilities Specified.</v>
      </c>
      <c r="J423" s="2" t="str">
        <v>Esports Director</v>
      </c>
      <c r="K423" s="2"/>
      <c r="N423" s="2"/>
    </row>
    <row r="424" spans="1:14" ht="19.5" customHeight="1" x14ac:dyDescent="0.25">
      <c r="A424" s="2" t="s">
        <v>265</v>
      </c>
      <c r="B424" s="1" t="str">
        <f>VLOOKUP(A424,ClassificationT!A:B,2,FALSE)</f>
        <v>Ex Off,Crim/Juv Jst Coord Cncl</v>
      </c>
      <c r="C424" s="2" t="str">
        <f>VLOOKUP(A424,ClassificationT!A:D,4,FALSE)</f>
        <v>SE</v>
      </c>
      <c r="D424" s="2" t="str">
        <f>VLOOKUP(A424,ClassificationT!A:C,3,FALSE)</f>
        <v>Grade 16</v>
      </c>
      <c r="E424" s="2">
        <f>VLOOKUP(A424,ClassificationT!A:T,19,FALSE)</f>
        <v>6</v>
      </c>
      <c r="F424" s="2">
        <f>VLOOKUP(A424,ClassificationT!A:T,20,FALSE)</f>
        <v>5</v>
      </c>
      <c r="G424" s="2" t="str">
        <f>IFERROR(VLOOKUP(B424,ClassificationT!B:K,10,FALSE),"-")</f>
        <v>Master's degree</v>
      </c>
      <c r="H424" s="2" t="str">
        <f>IFERROR(VLOOKUP(B424,ClassificationT!B:L,11,FALSE),"-")</f>
        <v>At Least 5 Years Of Experience Directly Related To The Duties And Responsibilities Specified.</v>
      </c>
      <c r="J424" s="2" t="str">
        <v>Events Planner</v>
      </c>
      <c r="K424" s="2"/>
      <c r="N424" s="2"/>
    </row>
    <row r="425" spans="1:14" ht="19.5" customHeight="1" x14ac:dyDescent="0.25">
      <c r="A425" s="2" t="s">
        <v>348</v>
      </c>
      <c r="B425" s="1" t="str">
        <f>VLOOKUP(A425,ClassificationT!A:B,2,FALSE)</f>
        <v>Exec Dir,Global Ed Initiatives</v>
      </c>
      <c r="C425" s="2" t="str">
        <f>VLOOKUP(A425,ClassificationT!A:D,4,FALSE)</f>
        <v>SC</v>
      </c>
      <c r="D425" s="2" t="str">
        <f>VLOOKUP(A425,ClassificationT!A:C,3,FALSE)</f>
        <v>Grade 16</v>
      </c>
      <c r="E425" s="2">
        <f>VLOOKUP(A425,ClassificationT!A:T,19,FALSE)</f>
        <v>6</v>
      </c>
      <c r="F425" s="2">
        <f>VLOOKUP(A425,ClassificationT!A:T,20,FALSE)</f>
        <v>7</v>
      </c>
      <c r="G425" s="2" t="str">
        <f>IFERROR(VLOOKUP(B425,ClassificationT!B:K,10,FALSE),"-")</f>
        <v>Master's degree</v>
      </c>
      <c r="H425" s="2" t="str">
        <f>IFERROR(VLOOKUP(B425,ClassificationT!B:L,11,FALSE),"-")</f>
        <v>At Least 7 Years Of Experience Directly Related To The Duties And Responsibilities Specified.</v>
      </c>
      <c r="J425" s="2" t="str">
        <v>Ex Off,Crim/Juv Jst Coord Cncl</v>
      </c>
      <c r="K425" s="2"/>
      <c r="N425" s="2"/>
    </row>
    <row r="426" spans="1:14" ht="19.5" customHeight="1" x14ac:dyDescent="0.25">
      <c r="A426" s="2" t="s">
        <v>350</v>
      </c>
      <c r="B426" s="1" t="str">
        <f>VLOOKUP(A426,ClassificationT!A:B,2,FALSE)</f>
        <v>Exec Dir,Housing Res Life</v>
      </c>
      <c r="C426" s="2" t="str">
        <f>VLOOKUP(A426,ClassificationT!A:D,4,FALSE)</f>
        <v>SC</v>
      </c>
      <c r="D426" s="2" t="str">
        <f>VLOOKUP(A426,ClassificationT!A:C,3,FALSE)</f>
        <v>Grade 16</v>
      </c>
      <c r="E426" s="2">
        <f>VLOOKUP(A426,ClassificationT!A:T,19,FALSE)</f>
        <v>4</v>
      </c>
      <c r="F426" s="2">
        <f>VLOOKUP(A426,ClassificationT!A:T,20,FALSE)</f>
        <v>7</v>
      </c>
      <c r="G426" s="2" t="str">
        <f>IFERROR(VLOOKUP(B426,ClassificationT!B:K,10,FALSE),"-")</f>
        <v>Bachelor's degree</v>
      </c>
      <c r="H426" s="2" t="str">
        <f>IFERROR(VLOOKUP(B426,ClassificationT!B:L,11,FALSE),"-")</f>
        <v>At least 7 years of experience directly related to the duties and responsibilities specified.</v>
      </c>
      <c r="J426" s="2" t="str">
        <v>Exec Dir,Global Ed Initiatives</v>
      </c>
      <c r="K426" s="2"/>
      <c r="N426" s="2"/>
    </row>
    <row r="427" spans="1:14" ht="19.5" customHeight="1" x14ac:dyDescent="0.25">
      <c r="A427" s="2" t="s">
        <v>144</v>
      </c>
      <c r="B427" s="1" t="str">
        <f>VLOOKUP(A427,ClassificationT!A:B,2,FALSE)</f>
        <v>Exec Dir,Human Resources</v>
      </c>
      <c r="C427" s="2" t="str">
        <f>VLOOKUP(A427,ClassificationT!A:D,4,FALSE)</f>
        <v>SC</v>
      </c>
      <c r="D427" s="2" t="str">
        <f>VLOOKUP(A427,ClassificationT!A:C,3,FALSE)</f>
        <v>Grade 17</v>
      </c>
      <c r="E427" s="2">
        <f>VLOOKUP(A427,ClassificationT!A:T,19,FALSE)</f>
        <v>4</v>
      </c>
      <c r="F427" s="2">
        <f>VLOOKUP(A427,ClassificationT!A:T,20,FALSE)</f>
        <v>7</v>
      </c>
      <c r="G427" s="2" t="str">
        <f>IFERROR(VLOOKUP(B427,ClassificationT!B:K,10,FALSE),"-")</f>
        <v>Bachelor's degree</v>
      </c>
      <c r="H427" s="2" t="str">
        <f>IFERROR(VLOOKUP(B427,ClassificationT!B:L,11,FALSE),"-")</f>
        <v>At Least 7 Years Of Experience Directly Related To The Duties And Responsibilities Specified.</v>
      </c>
      <c r="J427" s="2" t="str">
        <v>Exec Dir,Housing Res Life</v>
      </c>
      <c r="K427" s="2"/>
      <c r="N427" s="2"/>
    </row>
    <row r="428" spans="1:14" ht="19.5" customHeight="1" x14ac:dyDescent="0.25">
      <c r="A428" s="118" t="s">
        <v>5503</v>
      </c>
      <c r="B428" s="1" t="str">
        <f>VLOOKUP(A428,ClassificationT!A:B,2,FALSE)</f>
        <v>Exec Dir,Inst Support Svcs</v>
      </c>
      <c r="C428" s="4" t="str">
        <f>VLOOKUP(A428,ClassificationT!A:D,4,FALSE)</f>
        <v>SC</v>
      </c>
      <c r="D428" s="4" t="str">
        <f>VLOOKUP(A428,ClassificationT!A:C,3,FALSE)</f>
        <v>Grade 17</v>
      </c>
      <c r="E428" s="4">
        <f>VLOOKUP(A428,ClassificationT!A:T,19,FALSE)</f>
        <v>4</v>
      </c>
      <c r="F428" s="4">
        <f>VLOOKUP(A428,ClassificationT!A:T,20,FALSE)</f>
        <v>7</v>
      </c>
      <c r="G428" s="4" t="str">
        <f>IFERROR(VLOOKUP(B428,ClassificationT!B:K,10,FALSE),"-")</f>
        <v>Bachelor's degree</v>
      </c>
      <c r="H428" s="4" t="str">
        <f>IFERROR(VLOOKUP(B428,ClassificationT!B:L,11,FALSE),"-")</f>
        <v>At least 7 years of experience directly related to the duties and responsibilities specified.</v>
      </c>
      <c r="J428" s="2" t="str">
        <v>Exec Dir,Human Resources</v>
      </c>
      <c r="K428" s="2"/>
      <c r="N428" s="2"/>
    </row>
    <row r="429" spans="1:14" ht="19.5" customHeight="1" x14ac:dyDescent="0.25">
      <c r="A429" s="2" t="s">
        <v>168</v>
      </c>
      <c r="B429" s="1" t="str">
        <f>VLOOKUP(A429,ClassificationT!A:B,2,FALSE)</f>
        <v>Exec Dir,Research &amp; Compliance</v>
      </c>
      <c r="C429" s="2" t="str">
        <f>VLOOKUP(A429,ClassificationT!A:D,4,FALSE)</f>
        <v>SC</v>
      </c>
      <c r="D429" s="2" t="str">
        <f>VLOOKUP(A429,ClassificationT!A:C,3,FALSE)</f>
        <v>Grade 17</v>
      </c>
      <c r="E429" s="2">
        <f>VLOOKUP(A429,ClassificationT!A:T,19,FALSE)</f>
        <v>4</v>
      </c>
      <c r="F429" s="2">
        <f>VLOOKUP(A429,ClassificationT!A:T,20,FALSE)</f>
        <v>10</v>
      </c>
      <c r="G429" s="2" t="str">
        <f>IFERROR(VLOOKUP(B429,ClassificationT!B:K,10,FALSE),"-")</f>
        <v>Bachelor's degree</v>
      </c>
      <c r="H429" s="2" t="str">
        <f>IFERROR(VLOOKUP(B429,ClassificationT!B:L,11,FALSE),"-")</f>
        <v>At Least 10 Years Of Experience Directly Related To The Duties And Responsibilities Specified.</v>
      </c>
      <c r="J429" s="2" t="str">
        <v>Exec Dir,Inst Support Svcs</v>
      </c>
      <c r="K429" s="2"/>
      <c r="N429" s="2"/>
    </row>
    <row r="430" spans="1:14" ht="19.5" customHeight="1" x14ac:dyDescent="0.25">
      <c r="A430" s="2" t="s">
        <v>193</v>
      </c>
      <c r="B430" s="1" t="str">
        <f>VLOOKUP(A430,ClassificationT!A:B,2,FALSE)</f>
        <v>Exec Dir,Student Hlth &amp; Cnslng</v>
      </c>
      <c r="C430" s="2" t="str">
        <f>VLOOKUP(A430,ClassificationT!A:D,4,FALSE)</f>
        <v>SC</v>
      </c>
      <c r="D430" s="2" t="str">
        <f>VLOOKUP(A430,ClassificationT!A:C,3,FALSE)</f>
        <v>Grade 93</v>
      </c>
      <c r="E430" s="2">
        <f>VLOOKUP(A430,ClassificationT!A:T,19,FALSE)</f>
        <v>6</v>
      </c>
      <c r="F430" s="2">
        <f>VLOOKUP(A430,ClassificationT!A:T,20,FALSE)</f>
        <v>7</v>
      </c>
      <c r="G430" s="2" t="str">
        <f>IFERROR(VLOOKUP(B430,ClassificationT!B:K,10,FALSE),"-")</f>
        <v>Master's degree in business or public administration, health administration, public or community health, psychology, or related field OR Medical or DNP degree with State of New Mexico Medical License</v>
      </c>
      <c r="H430" s="2" t="str">
        <f>IFERROR(VLOOKUP(B430,ClassificationT!B:L,11,FALSE),"-")</f>
        <v>At Least 7 Years Of Experience Directly Related To The Duties And Responsibilities Specified.</v>
      </c>
      <c r="J430" s="2" t="str">
        <v>Exec Dir,Research &amp; Compliance</v>
      </c>
      <c r="K430" s="2"/>
      <c r="N430" s="2"/>
    </row>
    <row r="431" spans="1:14" ht="19.5" customHeight="1" x14ac:dyDescent="0.25">
      <c r="A431" s="2" t="s">
        <v>215</v>
      </c>
      <c r="B431" s="1" t="str">
        <f>VLOOKUP(A431,ClassificationT!A:B,2,FALSE)</f>
        <v>Exec Research Ops Officer/Div</v>
      </c>
      <c r="C431" s="2" t="str">
        <f>VLOOKUP(A431,ClassificationT!A:D,4,FALSE)</f>
        <v>SE</v>
      </c>
      <c r="D431" s="2" t="str">
        <f>VLOOKUP(A431,ClassificationT!A:C,3,FALSE)</f>
        <v>Grade 16</v>
      </c>
      <c r="E431" s="2">
        <f>VLOOKUP(A431,ClassificationT!A:T,19,FALSE)</f>
        <v>4</v>
      </c>
      <c r="F431" s="2">
        <f>VLOOKUP(A431,ClassificationT!A:T,20,FALSE)</f>
        <v>7</v>
      </c>
      <c r="G431" s="2" t="str">
        <f>IFERROR(VLOOKUP(B431,ClassificationT!B:K,10,FALSE),"-")</f>
        <v>Bachelor's degree</v>
      </c>
      <c r="H431" s="2" t="str">
        <f>IFERROR(VLOOKUP(B431,ClassificationT!B:L,11,FALSE),"-")</f>
        <v>At Least 7 Years Of Experience Directly Related To The Duties And Responsibilities Specified.</v>
      </c>
      <c r="J431" s="2" t="str">
        <v>Exec Dir,Student Hlth &amp; Cnslng</v>
      </c>
      <c r="K431" s="2"/>
      <c r="N431" s="2"/>
    </row>
    <row r="432" spans="1:14" ht="19.5" customHeight="1" x14ac:dyDescent="0.25">
      <c r="A432" s="2" t="s">
        <v>575</v>
      </c>
      <c r="B432" s="1" t="str">
        <f>VLOOKUP(A432,ClassificationT!A:B,2,FALSE)</f>
        <v>Executive Admin Assistant/HSC</v>
      </c>
      <c r="C432" s="2" t="str">
        <f>VLOOKUP(A432,ClassificationT!A:D,4,FALSE)</f>
        <v>SE</v>
      </c>
      <c r="D432" s="2" t="str">
        <f>VLOOKUP(A432,ClassificationT!A:C,3,FALSE)</f>
        <v>Grade 14</v>
      </c>
      <c r="E432" s="2">
        <f>VLOOKUP(A432,ClassificationT!A:T,19,FALSE)</f>
        <v>4</v>
      </c>
      <c r="F432" s="2">
        <f>VLOOKUP(A432,ClassificationT!A:T,20,FALSE)</f>
        <v>4</v>
      </c>
      <c r="G432" s="2" t="str">
        <f>IFERROR(VLOOKUP(B432,ClassificationT!B:K,10,FALSE),"-")</f>
        <v>Bachelor's degree</v>
      </c>
      <c r="H432" s="2" t="str">
        <f>IFERROR(VLOOKUP(B432,ClassificationT!B:L,11,FALSE),"-")</f>
        <v>At Least 4 Years Of Experience Directly Related To The Duties And Responsibilities Specified.</v>
      </c>
      <c r="J432" s="2" t="str">
        <v>Exec Research Ops Officer/Div</v>
      </c>
      <c r="K432" s="2"/>
      <c r="N432" s="2"/>
    </row>
    <row r="433" spans="1:14" ht="19.5" customHeight="1" x14ac:dyDescent="0.25">
      <c r="A433" s="2" t="s">
        <v>765</v>
      </c>
      <c r="B433" s="1" t="str">
        <f>VLOOKUP(A433,ClassificationT!A:B,2,FALSE)</f>
        <v>Executive Assistant</v>
      </c>
      <c r="C433" s="2" t="str">
        <f>VLOOKUP(A433,ClassificationT!A:D,4,FALSE)</f>
        <v>SE</v>
      </c>
      <c r="D433" s="2" t="str">
        <f>VLOOKUP(A433,ClassificationT!A:C,3,FALSE)</f>
        <v>Grade 13</v>
      </c>
      <c r="E433" s="2">
        <f>VLOOKUP(A433,ClassificationT!A:T,19,FALSE)</f>
        <v>0</v>
      </c>
      <c r="F433" s="2">
        <f>VLOOKUP(A433,ClassificationT!A:T,20,FALSE)</f>
        <v>2</v>
      </c>
      <c r="G433" s="2" t="str">
        <f>IFERROR(VLOOKUP(B433,ClassificationT!B:K,10,FALSE),"-")</f>
        <v>High school diploma or GED</v>
      </c>
      <c r="H433" s="2" t="str">
        <f>IFERROR(VLOOKUP(B433,ClassificationT!B:L,11,FALSE),"-")</f>
        <v>At Least 2 Years Of Experience Managing At Least One Of The Following Functional Areas: Fiscal Services, Administration And/Or Human Resources And 3 Years Of Additional Experience Directly Related To The Duties And Responsibilities Specified.</v>
      </c>
      <c r="J433" s="2" t="str">
        <v>Executive Admin Assistant/HSC</v>
      </c>
      <c r="K433" s="2"/>
      <c r="N433" s="2"/>
    </row>
    <row r="434" spans="1:14" ht="19.5" customHeight="1" x14ac:dyDescent="0.25">
      <c r="A434" s="2" t="s">
        <v>1006</v>
      </c>
      <c r="B434" s="1" t="str">
        <f>VLOOKUP(A434,ClassificationT!A:B,2,FALSE)</f>
        <v>Executive Asst/Enterprise Unit</v>
      </c>
      <c r="C434" s="2" t="str">
        <f>VLOOKUP(A434,ClassificationT!A:D,4,FALSE)</f>
        <v>SE</v>
      </c>
      <c r="D434" s="2" t="str">
        <f>VLOOKUP(A434,ClassificationT!A:C,3,FALSE)</f>
        <v>Grade 12</v>
      </c>
      <c r="E434" s="2">
        <f>VLOOKUP(A434,ClassificationT!A:T,19,FALSE)</f>
        <v>0</v>
      </c>
      <c r="F434" s="2">
        <f>VLOOKUP(A434,ClassificationT!A:T,20,FALSE)</f>
        <v>2</v>
      </c>
      <c r="G434" s="2" t="str">
        <f>IFERROR(VLOOKUP(B434,ClassificationT!B:K,10,FALSE),"-")</f>
        <v>High school diploma or GED</v>
      </c>
      <c r="H434" s="2" t="str">
        <f>IFERROR(VLOOKUP(B434,ClassificationT!B:L,11,FALSE),"-")</f>
        <v>At Least 2 Years Of Experience Managing At Least One Of The Following Functional Areas: Fiscal Services, Administration And/Or Human Resources And 3 Years Of Additional Experience Directly Related To The Duties And Responsibilities Specified.</v>
      </c>
      <c r="J434" s="2" t="str">
        <v>Executive Assistant</v>
      </c>
      <c r="K434" s="2"/>
      <c r="N434" s="2"/>
    </row>
    <row r="435" spans="1:14" ht="19.5" customHeight="1" x14ac:dyDescent="0.25">
      <c r="A435" s="17" t="s">
        <v>5189</v>
      </c>
      <c r="B435" s="1" t="str">
        <f>VLOOKUP(A435,ClassificationT!A:B,2,FALSE)</f>
        <v>Executive Dir,Student Affairs</v>
      </c>
      <c r="C435" s="14" t="str">
        <f>VLOOKUP(A435,ClassificationT!A:D,4,FALSE)</f>
        <v>SC</v>
      </c>
      <c r="D435" s="14" t="str">
        <f>VLOOKUP(A435,ClassificationT!A:C,3,FALSE)</f>
        <v>Grade 17</v>
      </c>
      <c r="E435" s="14">
        <f>VLOOKUP(A435,ClassificationT!A:T,19,FALSE)</f>
        <v>6</v>
      </c>
      <c r="F435" s="14">
        <f>VLOOKUP(A435,ClassificationT!A:T,20,FALSE)</f>
        <v>4</v>
      </c>
      <c r="G435" s="14" t="str">
        <f>IFERROR(VLOOKUP(B435,ClassificationT!B:K,10,FALSE),"-")</f>
        <v>Master's degree</v>
      </c>
      <c r="H435" s="14" t="str">
        <f>IFERROR(VLOOKUP(B435,ClassificationT!B:L,11,FALSE),"-")</f>
        <v>At Least 4 years of experience directly related to the duties and responsibilities specified.</v>
      </c>
      <c r="J435" s="2" t="str">
        <v>Executive Asst/Enterprise Unit</v>
      </c>
      <c r="K435" s="2"/>
      <c r="N435" s="2"/>
    </row>
    <row r="436" spans="1:14" ht="19.5" customHeight="1" x14ac:dyDescent="0.25">
      <c r="A436" s="2" t="s">
        <v>146</v>
      </c>
      <c r="B436" s="1" t="str">
        <f>VLOOKUP(A436,ClassificationT!A:B,2,FALSE)</f>
        <v>Executive Project Director</v>
      </c>
      <c r="C436" s="2" t="str">
        <f>VLOOKUP(A436,ClassificationT!A:D,4,FALSE)</f>
        <v>SC</v>
      </c>
      <c r="D436" s="2" t="str">
        <f>VLOOKUP(A436,ClassificationT!A:C,3,FALSE)</f>
        <v>Grade 17</v>
      </c>
      <c r="E436" s="2">
        <f>VLOOKUP(A436,ClassificationT!A:T,19,FALSE)</f>
        <v>4</v>
      </c>
      <c r="F436" s="2">
        <f>VLOOKUP(A436,ClassificationT!A:T,20,FALSE)</f>
        <v>7</v>
      </c>
      <c r="G436" s="2" t="str">
        <f>IFERROR(VLOOKUP(B436,ClassificationT!B:K,10,FALSE),"-")</f>
        <v>Bachelor's degree</v>
      </c>
      <c r="H436" s="2" t="str">
        <f>IFERROR(VLOOKUP(B436,ClassificationT!B:L,11,FALSE),"-")</f>
        <v>At Least 7 Years Of Experience Directly Related To The Duties And Responsibilities Specified.</v>
      </c>
      <c r="J436" s="2" t="str">
        <v>Executive Dir,Student Affairs</v>
      </c>
      <c r="K436" s="2"/>
      <c r="N436" s="2"/>
    </row>
    <row r="437" spans="1:14" ht="19.5" customHeight="1" x14ac:dyDescent="0.25">
      <c r="A437" s="2" t="s">
        <v>1823</v>
      </c>
      <c r="B437" s="1" t="str">
        <f>VLOOKUP(A437,ClassificationT!A:B,2,FALSE)</f>
        <v>Expediter</v>
      </c>
      <c r="C437" s="2" t="str">
        <f>VLOOKUP(A437,ClassificationT!A:D,4,FALSE)</f>
        <v>SN</v>
      </c>
      <c r="D437" s="2" t="str">
        <f>VLOOKUP(A437,ClassificationT!A:C,3,FALSE)</f>
        <v>Grade 07</v>
      </c>
      <c r="E437" s="2">
        <f>VLOOKUP(A437,ClassificationT!A:T,19,FALSE)</f>
        <v>0</v>
      </c>
      <c r="F437" s="2">
        <f>VLOOKUP(A437,ClassificationT!A:T,20,FALSE)</f>
        <v>1</v>
      </c>
      <c r="G437" s="2" t="str">
        <f>IFERROR(VLOOKUP(B437,ClassificationT!B:K,10,FALSE),"-")</f>
        <v>High school diploma or GED</v>
      </c>
      <c r="H437" s="2" t="str">
        <f>IFERROR(VLOOKUP(B437,ClassificationT!B:L,11,FALSE),"-")</f>
        <v>At Least 1 Year Of Experience Directly Related To The Duties And Responsibilities Specified.</v>
      </c>
      <c r="J437" s="2" t="str">
        <v>Executive Project Director</v>
      </c>
      <c r="K437" s="2"/>
      <c r="N437" s="2"/>
    </row>
    <row r="438" spans="1:14" ht="19.5" customHeight="1" x14ac:dyDescent="0.25">
      <c r="A438" s="2" t="s">
        <v>1276</v>
      </c>
      <c r="B438" s="1" t="str">
        <f>VLOOKUP(A438,ClassificationT!A:B,2,FALSE)</f>
        <v>Facilities Services Manager</v>
      </c>
      <c r="C438" s="2" t="str">
        <f>VLOOKUP(A438,ClassificationT!A:D,4,FALSE)</f>
        <v>SE</v>
      </c>
      <c r="D438" s="2" t="str">
        <f>VLOOKUP(A438,ClassificationT!A:C,3,FALSE)</f>
        <v>Grade 11</v>
      </c>
      <c r="E438" s="2">
        <f>VLOOKUP(A438,ClassificationT!A:T,19,FALSE)</f>
        <v>0</v>
      </c>
      <c r="F438" s="2">
        <f>VLOOKUP(A438,ClassificationT!A:T,20,FALSE)</f>
        <v>5</v>
      </c>
      <c r="G438" s="2" t="str">
        <f>IFERROR(VLOOKUP(B438,ClassificationT!B:K,10,FALSE),"-")</f>
        <v>High school diploma or GED</v>
      </c>
      <c r="H438" s="2" t="str">
        <f>IFERROR(VLOOKUP(B438,ClassificationT!B:L,11,FALSE),"-")</f>
        <v>At Least 5 Years Of Experience Directly Related To The Duties And Responsibilities Specified.</v>
      </c>
      <c r="J438" s="2" t="str">
        <v>Expediter</v>
      </c>
      <c r="K438" s="2"/>
      <c r="N438" s="2"/>
    </row>
    <row r="439" spans="1:14" ht="19.5" customHeight="1" x14ac:dyDescent="0.25">
      <c r="A439" s="2" t="s">
        <v>1893</v>
      </c>
      <c r="B439" s="1" t="str">
        <f>VLOOKUP(A439,ClassificationT!A:B,2,FALSE)</f>
        <v>Facilities Services Tech</v>
      </c>
      <c r="C439" s="2" t="str">
        <f>VLOOKUP(A439,ClassificationT!A:D,4,FALSE)</f>
        <v>SW</v>
      </c>
      <c r="D439" s="2" t="str">
        <f>VLOOKUP(A439,ClassificationT!A:C,3,FALSE)</f>
        <v>Grade 07</v>
      </c>
      <c r="E439" s="2">
        <f>VLOOKUP(A439,ClassificationT!A:T,19,FALSE)</f>
        <v>0</v>
      </c>
      <c r="F439" s="2">
        <f>VLOOKUP(A439,ClassificationT!A:T,20,FALSE)</f>
        <v>1</v>
      </c>
      <c r="G439" s="2" t="str">
        <f>IFERROR(VLOOKUP(B439,ClassificationT!B:K,10,FALSE),"-")</f>
        <v>High school diploma or GED</v>
      </c>
      <c r="H439" s="2" t="str">
        <f>IFERROR(VLOOKUP(B439,ClassificationT!B:L,11,FALSE),"-")</f>
        <v>At Least 1 Year Of Experience Directly Related To The Duties And Responsibilities Specified.</v>
      </c>
      <c r="J439" s="2" t="str">
        <v>Facilities Services Manager</v>
      </c>
      <c r="K439" s="2"/>
      <c r="N439" s="2"/>
    </row>
    <row r="440" spans="1:14" ht="19.5" customHeight="1" x14ac:dyDescent="0.25">
      <c r="A440" s="2" t="s">
        <v>786</v>
      </c>
      <c r="B440" s="1" t="str">
        <f>VLOOKUP(A440,ClassificationT!A:B,2,FALSE)</f>
        <v>Faculty Affairs &amp; Svcs Cnslt</v>
      </c>
      <c r="C440" s="2" t="str">
        <f>VLOOKUP(A440,ClassificationT!A:D,4,FALSE)</f>
        <v>SE</v>
      </c>
      <c r="D440" s="2" t="str">
        <f>VLOOKUP(A440,ClassificationT!A:C,3,FALSE)</f>
        <v>Grade 13</v>
      </c>
      <c r="E440" s="2">
        <f>VLOOKUP(A440,ClassificationT!A:T,19,FALSE)</f>
        <v>4</v>
      </c>
      <c r="F440" s="2">
        <f>VLOOKUP(A440,ClassificationT!A:T,20,FALSE)</f>
        <v>3</v>
      </c>
      <c r="G440" s="2" t="str">
        <f>IFERROR(VLOOKUP(B440,ClassificationT!B:K,10,FALSE),"-")</f>
        <v>Bachelor's degree</v>
      </c>
      <c r="H440" s="2" t="str">
        <f>IFERROR(VLOOKUP(B440,ClassificationT!B:L,11,FALSE),"-")</f>
        <v>At Least 3 Years Of Experience Directly Related To The Duties And Responsibilities Specified.</v>
      </c>
      <c r="J440" s="2" t="str">
        <v>Facilities Services Tech</v>
      </c>
      <c r="K440" s="2"/>
      <c r="N440" s="2"/>
    </row>
    <row r="441" spans="1:14" ht="19.5" customHeight="1" x14ac:dyDescent="0.25">
      <c r="A441" s="2" t="s">
        <v>729</v>
      </c>
      <c r="B441" s="1" t="str">
        <f>VLOOKUP(A441,ClassificationT!A:B,2,FALSE)</f>
        <v>Faculty Research Support Offic</v>
      </c>
      <c r="C441" s="2" t="str">
        <f>VLOOKUP(A441,ClassificationT!A:D,4,FALSE)</f>
        <v>SE</v>
      </c>
      <c r="D441" s="2" t="str">
        <f>VLOOKUP(A441,ClassificationT!A:C,3,FALSE)</f>
        <v>Grade 14</v>
      </c>
      <c r="E441" s="2">
        <f>VLOOKUP(A441,ClassificationT!A:T,19,FALSE)</f>
        <v>4</v>
      </c>
      <c r="F441" s="2">
        <f>VLOOKUP(A441,ClassificationT!A:T,20,FALSE)</f>
        <v>5</v>
      </c>
      <c r="G441" s="2" t="str">
        <f>IFERROR(VLOOKUP(B441,ClassificationT!B:K,10,FALSE),"-")</f>
        <v>Bachelor's degree</v>
      </c>
      <c r="H441" s="2" t="str">
        <f>IFERROR(VLOOKUP(B441,ClassificationT!B:L,11,FALSE),"-")</f>
        <v>At Least 5 Years Of Experience Directly Related To The Duties And Responsibilities Specified.</v>
      </c>
      <c r="J441" s="2" t="str">
        <v>Faculty Affairs &amp; Svcs Cnslt</v>
      </c>
      <c r="K441" s="2"/>
      <c r="N441" s="2"/>
    </row>
    <row r="442" spans="1:14" ht="19.5" customHeight="1" x14ac:dyDescent="0.25">
      <c r="A442" s="2" t="s">
        <v>1223</v>
      </c>
      <c r="B442" s="1" t="str">
        <f>VLOOKUP(A442,ClassificationT!A:B,2,FALSE)</f>
        <v>Faculty Services Rep</v>
      </c>
      <c r="C442" s="2" t="str">
        <f>VLOOKUP(A442,ClassificationT!A:D,4,FALSE)</f>
        <v>SE</v>
      </c>
      <c r="D442" s="2" t="str">
        <f>VLOOKUP(A442,ClassificationT!A:C,3,FALSE)</f>
        <v>Grade 11</v>
      </c>
      <c r="E442" s="2">
        <f>VLOOKUP(A442,ClassificationT!A:T,19,FALSE)</f>
        <v>0</v>
      </c>
      <c r="F442" s="2">
        <f>VLOOKUP(A442,ClassificationT!A:T,20,FALSE)</f>
        <v>6</v>
      </c>
      <c r="G442" s="2" t="str">
        <f>IFERROR(VLOOKUP(B442,ClassificationT!B:K,10,FALSE),"-")</f>
        <v>High school diploma or GED</v>
      </c>
      <c r="H442" s="2" t="str">
        <f>IFERROR(VLOOKUP(B442,ClassificationT!B:L,11,FALSE),"-")</f>
        <v>At Least 6 Years Of Experience Directly Related To The Duties And Responsibilities Specified.</v>
      </c>
      <c r="J442" s="2" t="str">
        <v>Faculty Research Support Offic</v>
      </c>
      <c r="K442" s="2"/>
      <c r="N442" s="2"/>
    </row>
    <row r="443" spans="1:14" ht="19.5" customHeight="1" x14ac:dyDescent="0.25">
      <c r="A443" s="2" t="s">
        <v>1417</v>
      </c>
      <c r="B443" s="1" t="str">
        <f>VLOOKUP(A443,ClassificationT!A:B,2,FALSE)</f>
        <v>Family Specialist</v>
      </c>
      <c r="C443" s="2" t="str">
        <f>VLOOKUP(A443,ClassificationT!A:D,4,FALSE)</f>
        <v>SN</v>
      </c>
      <c r="D443" s="2" t="str">
        <f>VLOOKUP(A443,ClassificationT!A:C,3,FALSE)</f>
        <v>Grade 10</v>
      </c>
      <c r="E443" s="2">
        <f>VLOOKUP(A443,ClassificationT!A:T,19,FALSE)</f>
        <v>0</v>
      </c>
      <c r="F443" s="2">
        <f>VLOOKUP(A443,ClassificationT!A:T,20,FALSE)</f>
        <v>4</v>
      </c>
      <c r="G443" s="2" t="str">
        <f>IFERROR(VLOOKUP(B443,ClassificationT!B:K,10,FALSE),"-")</f>
        <v>High school diploma or GED</v>
      </c>
      <c r="H443" s="2" t="str">
        <f>IFERROR(VLOOKUP(B443,ClassificationT!B:L,11,FALSE),"-")</f>
        <v>At Least 4 Years Of Experience Directly Related To The Duties And Responsibilities Specified.</v>
      </c>
      <c r="J443" s="2" t="str">
        <v>Faculty Services Rep</v>
      </c>
      <c r="K443" s="2"/>
      <c r="N443" s="2"/>
    </row>
    <row r="444" spans="1:14" ht="19.5" customHeight="1" x14ac:dyDescent="0.25">
      <c r="A444" s="2" t="s">
        <v>1917</v>
      </c>
      <c r="B444" s="1" t="str">
        <f>VLOOKUP(A444,ClassificationT!A:B,2,FALSE)</f>
        <v>Field Deputy Med Investigator</v>
      </c>
      <c r="C444" s="2" t="str">
        <f>VLOOKUP(A444,ClassificationT!A:D,4,FALSE)</f>
        <v>SN</v>
      </c>
      <c r="D444" s="2" t="str">
        <f>VLOOKUP(A444,ClassificationT!A:C,3,FALSE)</f>
        <v>Grade 06</v>
      </c>
      <c r="E444" s="2">
        <f>VLOOKUP(A444,ClassificationT!A:T,19,FALSE)</f>
        <v>0</v>
      </c>
      <c r="F444" s="2">
        <f>VLOOKUP(A444,ClassificationT!A:T,20,FALSE)</f>
        <v>0</v>
      </c>
      <c r="G444" s="2" t="str">
        <f>IFERROR(VLOOKUP(B444,ClassificationT!B:K,10,FALSE),"-")</f>
        <v>High School Diploma or GED</v>
      </c>
      <c r="H444" s="2" t="str">
        <f>IFERROR(VLOOKUP(B444,ClassificationT!B:L,11,FALSE),"-")</f>
        <v>No Previous Experience Required.</v>
      </c>
      <c r="J444" s="2" t="str">
        <v>Family Specialist</v>
      </c>
      <c r="K444" s="2"/>
      <c r="N444" s="2"/>
    </row>
    <row r="445" spans="1:14" ht="19.5" customHeight="1" x14ac:dyDescent="0.25">
      <c r="A445" s="2" t="s">
        <v>1919</v>
      </c>
      <c r="B445" s="1" t="str">
        <f>VLOOKUP(A445,ClassificationT!A:B,2,FALSE)</f>
        <v>Field Research Assistant</v>
      </c>
      <c r="C445" s="2" t="str">
        <f>VLOOKUP(A445,ClassificationT!A:D,4,FALSE)</f>
        <v>SN</v>
      </c>
      <c r="D445" s="2" t="str">
        <f>VLOOKUP(A445,ClassificationT!A:C,3,FALSE)</f>
        <v>Grade 06</v>
      </c>
      <c r="E445" s="2">
        <f>VLOOKUP(A445,ClassificationT!A:T,19,FALSE)</f>
        <v>0</v>
      </c>
      <c r="F445" s="2">
        <f>VLOOKUP(A445,ClassificationT!A:T,20,FALSE)</f>
        <v>1</v>
      </c>
      <c r="G445" s="2" t="str">
        <f>IFERROR(VLOOKUP(B445,ClassificationT!B:K,10,FALSE),"-")</f>
        <v>High school diploma or GED</v>
      </c>
      <c r="H445" s="2" t="str">
        <f>IFERROR(VLOOKUP(B445,ClassificationT!B:L,11,FALSE),"-")</f>
        <v>At Least 1 Year Of Experience Directly Related To The Duties And Responsibilities Specified.</v>
      </c>
      <c r="J445" s="2" t="str">
        <v>Field Deputy Med Investigator</v>
      </c>
      <c r="K445" s="2"/>
      <c r="N445" s="2"/>
    </row>
    <row r="446" spans="1:14" ht="19.5" customHeight="1" x14ac:dyDescent="0.25">
      <c r="A446" s="2" t="s">
        <v>1765</v>
      </c>
      <c r="B446" s="1" t="str">
        <f>VLOOKUP(A446,ClassificationT!A:B,2,FALSE)</f>
        <v>Field Research Assoc/Biol Sci</v>
      </c>
      <c r="C446" s="2" t="str">
        <f>VLOOKUP(A446,ClassificationT!A:D,4,FALSE)</f>
        <v>SN</v>
      </c>
      <c r="D446" s="2" t="str">
        <f>VLOOKUP(A446,ClassificationT!A:C,3,FALSE)</f>
        <v>Grade 08</v>
      </c>
      <c r="E446" s="2">
        <f>VLOOKUP(A446,ClassificationT!A:T,19,FALSE)</f>
        <v>4</v>
      </c>
      <c r="F446" s="2">
        <f>VLOOKUP(A446,ClassificationT!A:T,20,FALSE)</f>
        <v>0.5</v>
      </c>
      <c r="G446" s="2" t="str">
        <f>IFERROR(VLOOKUP(B446,ClassificationT!B:K,10,FALSE),"-")</f>
        <v>Bachelor's degree</v>
      </c>
      <c r="H446" s="2" t="str">
        <f>IFERROR(VLOOKUP(B446,ClassificationT!B:L,11,FALSE),"-")</f>
        <v>At Least 6 Months Of Experience Directly Related To The Duties And Responsibilities Specified.</v>
      </c>
      <c r="J446" s="2" t="str">
        <v>Field Research Assistant</v>
      </c>
      <c r="K446" s="2"/>
      <c r="N446" s="2"/>
    </row>
    <row r="447" spans="1:14" ht="19.5" customHeight="1" x14ac:dyDescent="0.25">
      <c r="A447" s="2" t="s">
        <v>1706</v>
      </c>
      <c r="B447" s="1" t="str">
        <f>VLOOKUP(A447,ClassificationT!A:B,2,FALSE)</f>
        <v>Field Research Tech/Life Sci</v>
      </c>
      <c r="C447" s="2" t="str">
        <f>VLOOKUP(A447,ClassificationT!A:D,4,FALSE)</f>
        <v>SN</v>
      </c>
      <c r="D447" s="2" t="str">
        <f>VLOOKUP(A447,ClassificationT!A:C,3,FALSE)</f>
        <v>Grade 08</v>
      </c>
      <c r="E447" s="2">
        <f>VLOOKUP(A447,ClassificationT!A:T,19,FALSE)</f>
        <v>0</v>
      </c>
      <c r="F447" s="2">
        <f>VLOOKUP(A447,ClassificationT!A:T,20,FALSE)</f>
        <v>1</v>
      </c>
      <c r="G447" s="2" t="str">
        <f>IFERROR(VLOOKUP(B447,ClassificationT!B:K,10,FALSE),"-")</f>
        <v>Vocational-Technical Training directly related Life Sciences field</v>
      </c>
      <c r="H447" s="2" t="str">
        <f>IFERROR(VLOOKUP(B447,ClassificationT!B:L,11,FALSE),"-")</f>
        <v>At Least 1 Year Of Experience Directly Related To The Duties And Responsibilities Specified.</v>
      </c>
      <c r="J447" s="2" t="str">
        <v>Field Research Assoc/Biol Sci</v>
      </c>
      <c r="K447" s="2"/>
      <c r="N447" s="2"/>
    </row>
    <row r="448" spans="1:14" ht="19.5" customHeight="1" x14ac:dyDescent="0.25">
      <c r="A448" s="2" t="s">
        <v>1593</v>
      </c>
      <c r="B448" s="1" t="str">
        <f>VLOOKUP(A448,ClassificationT!A:B,2,FALSE)</f>
        <v>Field Supv,Bus Services</v>
      </c>
      <c r="C448" s="2" t="str">
        <f>VLOOKUP(A448,ClassificationT!A:D,4,FALSE)</f>
        <v>SN</v>
      </c>
      <c r="D448" s="2" t="str">
        <f>VLOOKUP(A448,ClassificationT!A:C,3,FALSE)</f>
        <v>Grade 10</v>
      </c>
      <c r="E448" s="2">
        <f>VLOOKUP(A448,ClassificationT!A:T,19,FALSE)</f>
        <v>0</v>
      </c>
      <c r="F448" s="2">
        <f>VLOOKUP(A448,ClassificationT!A:T,20,FALSE)</f>
        <v>5</v>
      </c>
      <c r="G448" s="2" t="str">
        <f>IFERROR(VLOOKUP(B448,ClassificationT!B:K,10,FALSE),"-")</f>
        <v>High school diploma or GED</v>
      </c>
      <c r="H448" s="2" t="str">
        <f>IFERROR(VLOOKUP(B448,ClassificationT!B:L,11,FALSE),"-")</f>
        <v>At Least 5 Years Of Experience Directly Related To The Duties And Responsibilities Specified.</v>
      </c>
      <c r="J448" s="2" t="str">
        <v>Field Research Tech/Life Sci</v>
      </c>
      <c r="K448" s="2"/>
      <c r="N448" s="2"/>
    </row>
    <row r="449" spans="1:14" ht="19.5" customHeight="1" x14ac:dyDescent="0.25">
      <c r="A449" s="2" t="s">
        <v>1452</v>
      </c>
      <c r="B449" s="1" t="str">
        <f>VLOOKUP(A449,ClassificationT!A:B,2,FALSE)</f>
        <v>Financial Aid Officer</v>
      </c>
      <c r="C449" s="2" t="str">
        <f>VLOOKUP(A449,ClassificationT!A:D,4,FALSE)</f>
        <v>SU</v>
      </c>
      <c r="D449" s="2" t="str">
        <f>VLOOKUP(A449,ClassificationT!A:C,3,FALSE)</f>
        <v>Grade 10</v>
      </c>
      <c r="E449" s="2">
        <f>VLOOKUP(A449,ClassificationT!A:T,19,FALSE)</f>
        <v>0</v>
      </c>
      <c r="F449" s="2">
        <f>VLOOKUP(A449,ClassificationT!A:T,20,FALSE)</f>
        <v>5</v>
      </c>
      <c r="G449" s="2" t="str">
        <f>IFERROR(VLOOKUP(B449,ClassificationT!B:K,10,FALSE),"-")</f>
        <v>High school diploma or GED</v>
      </c>
      <c r="H449" s="2" t="str">
        <f>IFERROR(VLOOKUP(B449,ClassificationT!B:L,11,FALSE),"-")</f>
        <v>At Least 5 Years Of Experience Directly Related To The Duties And Responsibilities Specified.</v>
      </c>
      <c r="J449" s="2" t="str">
        <v>Field Supv,Bus Services</v>
      </c>
      <c r="K449" s="2"/>
      <c r="N449" s="2"/>
    </row>
    <row r="450" spans="1:14" ht="19.5" customHeight="1" x14ac:dyDescent="0.25">
      <c r="A450" s="2" t="s">
        <v>684</v>
      </c>
      <c r="B450" s="1" t="str">
        <f>VLOOKUP(A450,ClassificationT!A:B,2,FALSE)</f>
        <v>Financial Analyst</v>
      </c>
      <c r="C450" s="2" t="str">
        <f>VLOOKUP(A450,ClassificationT!A:D,4,FALSE)</f>
        <v>SE</v>
      </c>
      <c r="D450" s="2" t="str">
        <f>VLOOKUP(A450,ClassificationT!A:C,3,FALSE)</f>
        <v>Grade 14</v>
      </c>
      <c r="E450" s="2">
        <f>VLOOKUP(A450,ClassificationT!A:T,19,FALSE)</f>
        <v>4</v>
      </c>
      <c r="F450" s="2">
        <f>VLOOKUP(A450,ClassificationT!A:T,20,FALSE)</f>
        <v>3</v>
      </c>
      <c r="G450" s="2" t="str">
        <f>IFERROR(VLOOKUP(B450,ClassificationT!B:K,10,FALSE),"-")</f>
        <v>Bachelor's degree</v>
      </c>
      <c r="H450" s="2" t="str">
        <f>IFERROR(VLOOKUP(B450,ClassificationT!B:L,11,FALSE),"-")</f>
        <v>At Least 3 Years Of Experience Directly Related To The Duties And Responsibilities Specified.</v>
      </c>
      <c r="J450" s="2" t="str">
        <v>Financial Aid Officer</v>
      </c>
      <c r="K450" s="2"/>
      <c r="N450" s="2"/>
    </row>
    <row r="451" spans="1:14" ht="19.5" customHeight="1" x14ac:dyDescent="0.25">
      <c r="A451" s="2" t="s">
        <v>399</v>
      </c>
      <c r="B451" s="1" t="str">
        <f>VLOOKUP(A451,ClassificationT!A:B,2,FALSE)</f>
        <v>Financial Officer (Optg Grp)</v>
      </c>
      <c r="C451" s="2" t="str">
        <f>VLOOKUP(A451,ClassificationT!A:D,4,FALSE)</f>
        <v>SE</v>
      </c>
      <c r="D451" s="2" t="str">
        <f>VLOOKUP(A451,ClassificationT!A:C,3,FALSE)</f>
        <v>Grade 15</v>
      </c>
      <c r="E451" s="2">
        <f>VLOOKUP(A451,ClassificationT!A:T,19,FALSE)</f>
        <v>4</v>
      </c>
      <c r="F451" s="2">
        <f>VLOOKUP(A451,ClassificationT!A:T,20,FALSE)</f>
        <v>5</v>
      </c>
      <c r="G451" s="2" t="str">
        <f>IFERROR(VLOOKUP(B451,ClassificationT!B:K,10,FALSE),"-")</f>
        <v>Bachelor's degree in Accounting, or in a related field including at least 15 credit hours of Accounting</v>
      </c>
      <c r="H451" s="2" t="str">
        <f>IFERROR(VLOOKUP(B451,ClassificationT!B:L,11,FALSE),"-")</f>
        <v>At Least 5 Years Of Experience Directly Related To The Duties And Responsibilities Specified.</v>
      </c>
      <c r="J451" s="2" t="str">
        <v>Financial Analyst</v>
      </c>
      <c r="K451" s="2"/>
      <c r="N451" s="2"/>
    </row>
    <row r="452" spans="1:14" ht="19.5" customHeight="1" x14ac:dyDescent="0.25">
      <c r="A452" s="2" t="s">
        <v>579</v>
      </c>
      <c r="B452" s="1" t="str">
        <f>VLOOKUP(A452,ClassificationT!A:B,2,FALSE)</f>
        <v>Financial Svcs Accountant,Sr</v>
      </c>
      <c r="C452" s="2" t="str">
        <f>VLOOKUP(A452,ClassificationT!A:D,4,FALSE)</f>
        <v>SE</v>
      </c>
      <c r="D452" s="2" t="str">
        <f>VLOOKUP(A452,ClassificationT!A:C,3,FALSE)</f>
        <v>Grade 14</v>
      </c>
      <c r="E452" s="2">
        <f>VLOOKUP(A452,ClassificationT!A:T,19,FALSE)</f>
        <v>4</v>
      </c>
      <c r="F452" s="2">
        <f>VLOOKUP(A452,ClassificationT!A:T,20,FALSE)</f>
        <v>3</v>
      </c>
      <c r="G452" s="2" t="str">
        <f>IFERROR(VLOOKUP(B452,ClassificationT!B:K,10,FALSE),"-")</f>
        <v>Bachelor's degree, successful completion of at least 15 credit hours of university-level accounting through intermediate accounting</v>
      </c>
      <c r="H452" s="2" t="str">
        <f>IFERROR(VLOOKUP(B452,ClassificationT!B:L,11,FALSE),"-")</f>
        <v>At Least 3 Years Of Experience Directly Related To The Duties And Responsibilities Specified, One Of Which Should Be In A Lead Or Supervisory Capacity.</v>
      </c>
      <c r="J452" s="2" t="str">
        <v>Financial Officer (Optg Grp)</v>
      </c>
      <c r="K452" s="2"/>
      <c r="N452" s="2"/>
    </row>
    <row r="453" spans="1:14" ht="19.5" customHeight="1" x14ac:dyDescent="0.25">
      <c r="A453" s="2" t="s">
        <v>259</v>
      </c>
      <c r="B453" s="1" t="str">
        <f>VLOOKUP(A453,ClassificationT!A:B,2,FALSE)</f>
        <v>Fiscal Opns Director/Division</v>
      </c>
      <c r="C453" s="2" t="str">
        <f>VLOOKUP(A453,ClassificationT!A:D,4,FALSE)</f>
        <v>SE</v>
      </c>
      <c r="D453" s="2" t="str">
        <f>VLOOKUP(A453,ClassificationT!A:C,3,FALSE)</f>
        <v>Grade 16</v>
      </c>
      <c r="E453" s="2">
        <f>VLOOKUP(A453,ClassificationT!A:T,19,FALSE)</f>
        <v>4</v>
      </c>
      <c r="F453" s="2">
        <f>VLOOKUP(A453,ClassificationT!A:T,20,FALSE)</f>
        <v>7</v>
      </c>
      <c r="G453" s="2" t="str">
        <f>IFERROR(VLOOKUP(B453,ClassificationT!B:K,10,FALSE),"-")</f>
        <v>Bachelor's degree</v>
      </c>
      <c r="H453" s="2" t="str">
        <f>IFERROR(VLOOKUP(B453,ClassificationT!B:L,11,FALSE),"-")</f>
        <v>At Least 7 Years Of Experience Directly Related To The Duties And Responsibilities Specified.</v>
      </c>
      <c r="J453" s="2" t="str">
        <v>Financial Svcs Accountant,Sr</v>
      </c>
      <c r="K453" s="2"/>
      <c r="N453" s="2"/>
    </row>
    <row r="454" spans="1:14" ht="19.5" customHeight="1" x14ac:dyDescent="0.25">
      <c r="A454" s="2" t="s">
        <v>1653</v>
      </c>
      <c r="B454" s="1" t="str">
        <f>VLOOKUP(A454,ClassificationT!A:B,2,FALSE)</f>
        <v>Fiscal Services Tech</v>
      </c>
      <c r="C454" s="2" t="str">
        <f>VLOOKUP(A454,ClassificationT!A:D,4,FALSE)</f>
        <v>SU</v>
      </c>
      <c r="D454" s="2" t="str">
        <f>VLOOKUP(A454,ClassificationT!A:C,3,FALSE)</f>
        <v>Grade 09</v>
      </c>
      <c r="E454" s="2">
        <f>VLOOKUP(A454,ClassificationT!A:T,19,FALSE)</f>
        <v>0</v>
      </c>
      <c r="F454" s="2">
        <f>VLOOKUP(A454,ClassificationT!A:T,20,FALSE)</f>
        <v>3</v>
      </c>
      <c r="G454" s="2" t="str">
        <f>IFERROR(VLOOKUP(B454,ClassificationT!B:K,10,FALSE),"-")</f>
        <v>High school diploma or GED</v>
      </c>
      <c r="H454" s="2" t="str">
        <f>IFERROR(VLOOKUP(B454,ClassificationT!B:L,11,FALSE),"-")</f>
        <v>At Least 3 Years Of Experience Directly Related To The Duties And Responsibilities Specified.</v>
      </c>
      <c r="J454" s="2" t="str">
        <v>Fiscal Opns Director/Division</v>
      </c>
      <c r="K454" s="2"/>
      <c r="N454" s="2"/>
    </row>
    <row r="455" spans="1:14" ht="19.5" customHeight="1" x14ac:dyDescent="0.25">
      <c r="A455" s="2" t="s">
        <v>1983</v>
      </c>
      <c r="B455" s="1" t="str">
        <f>VLOOKUP(A455,ClassificationT!A:B,2,FALSE)</f>
        <v>Food Service Worker</v>
      </c>
      <c r="C455" s="2" t="str">
        <f>VLOOKUP(A455,ClassificationT!A:D,4,FALSE)</f>
        <v>SW</v>
      </c>
      <c r="D455" s="2" t="str">
        <f>VLOOKUP(A455,ClassificationT!A:C,3,FALSE)</f>
        <v>Grade 05</v>
      </c>
      <c r="E455" s="2">
        <f>VLOOKUP(A455,ClassificationT!A:T,19,FALSE)</f>
        <v>0</v>
      </c>
      <c r="F455" s="2">
        <f>VLOOKUP(A455,ClassificationT!A:T,20,FALSE)</f>
        <v>1</v>
      </c>
      <c r="G455" s="2" t="str">
        <f>IFERROR(VLOOKUP(B455,ClassificationT!B:K,10,FALSE),"-")</f>
        <v>Less than high school</v>
      </c>
      <c r="H455" s="2" t="str">
        <f>IFERROR(VLOOKUP(B455,ClassificationT!B:L,11,FALSE),"-")</f>
        <v xml:space="preserve"> At Least 1 Year Of Experience Directly Related To The Duties And Responsibilities Specified.</v>
      </c>
      <c r="J455" s="2" t="str">
        <v>Fiscal Services Tech</v>
      </c>
      <c r="K455" s="2"/>
      <c r="N455" s="2"/>
    </row>
    <row r="456" spans="1:14" ht="19.5" customHeight="1" x14ac:dyDescent="0.25">
      <c r="A456" s="2" t="s">
        <v>1935</v>
      </c>
      <c r="B456" s="1" t="str">
        <f>VLOOKUP(A456,ClassificationT!A:B,2,FALSE)</f>
        <v>Food Svc Site Operator</v>
      </c>
      <c r="C456" s="2" t="str">
        <f>VLOOKUP(A456,ClassificationT!A:D,4,FALSE)</f>
        <v>SW</v>
      </c>
      <c r="D456" s="2" t="str">
        <f>VLOOKUP(A456,ClassificationT!A:C,3,FALSE)</f>
        <v>Grade 06</v>
      </c>
      <c r="E456" s="2">
        <f>VLOOKUP(A456,ClassificationT!A:T,19,FALSE)</f>
        <v>0</v>
      </c>
      <c r="F456" s="2">
        <f>VLOOKUP(A456,ClassificationT!A:T,20,FALSE)</f>
        <v>1</v>
      </c>
      <c r="G456" s="2" t="str">
        <f>IFERROR(VLOOKUP(B456,ClassificationT!B:K,10,FALSE),"-")</f>
        <v>High school diploma or GED</v>
      </c>
      <c r="H456" s="2" t="str">
        <f>IFERROR(VLOOKUP(B456,ClassificationT!B:L,11,FALSE),"-")</f>
        <v xml:space="preserve"> At Least 1 Year Of Experience Directly Related To The Duties And Responsibilities Specified.</v>
      </c>
      <c r="J456" s="2" t="str">
        <v>Food Service Worker</v>
      </c>
      <c r="K456" s="2"/>
      <c r="N456" s="2"/>
    </row>
    <row r="457" spans="1:14" ht="19.5" customHeight="1" x14ac:dyDescent="0.25">
      <c r="A457" s="2" t="s">
        <v>1063</v>
      </c>
      <c r="B457" s="1" t="str">
        <f>VLOOKUP(A457,ClassificationT!A:B,2,FALSE)</f>
        <v>Gallery Manager,Tamarind</v>
      </c>
      <c r="C457" s="2" t="str">
        <f>VLOOKUP(A457,ClassificationT!A:D,4,FALSE)</f>
        <v>SE</v>
      </c>
      <c r="D457" s="2" t="str">
        <f>VLOOKUP(A457,ClassificationT!A:C,3,FALSE)</f>
        <v>Grade 12</v>
      </c>
      <c r="E457" s="2">
        <f>VLOOKUP(A457,ClassificationT!A:T,19,FALSE)</f>
        <v>4</v>
      </c>
      <c r="F457" s="2">
        <f>VLOOKUP(A457,ClassificationT!A:T,20,FALSE)</f>
        <v>3</v>
      </c>
      <c r="G457" s="2" t="str">
        <f>IFERROR(VLOOKUP(B457,ClassificationT!B:K,10,FALSE),"-")</f>
        <v>Bachelor's degree</v>
      </c>
      <c r="H457" s="2" t="str">
        <f>IFERROR(VLOOKUP(B457,ClassificationT!B:L,11,FALSE),"-")</f>
        <v>At Least 3 Years Of Experience Directly Related To The Duties And Responsibilities Specified.</v>
      </c>
      <c r="J457" s="2" t="str">
        <v>Food Svc Site Operator</v>
      </c>
      <c r="K457" s="2"/>
      <c r="N457" s="2"/>
    </row>
    <row r="458" spans="1:14" ht="19.5" customHeight="1" x14ac:dyDescent="0.25">
      <c r="A458" s="2" t="s">
        <v>1953</v>
      </c>
      <c r="B458" s="1" t="str">
        <f>VLOOKUP(A458,ClassificationT!A:B,2,FALSE)</f>
        <v>Game Stats Crew Member</v>
      </c>
      <c r="C458" s="2" t="str">
        <f>VLOOKUP(A458,ClassificationT!A:D,4,FALSE)</f>
        <v>SN</v>
      </c>
      <c r="D458" s="2" t="str">
        <f>VLOOKUP(A458,ClassificationT!A:C,3,FALSE)</f>
        <v>Grade 05</v>
      </c>
      <c r="E458" s="2">
        <f>VLOOKUP(A458,ClassificationT!A:T,19,FALSE)</f>
        <v>0</v>
      </c>
      <c r="F458" s="2">
        <f>VLOOKUP(A458,ClassificationT!A:T,20,FALSE)</f>
        <v>1</v>
      </c>
      <c r="G458" s="2" t="str">
        <f>IFERROR(VLOOKUP(B458,ClassificationT!B:K,10,FALSE),"-")</f>
        <v>High school diploma or GED</v>
      </c>
      <c r="H458" s="2" t="str">
        <f>IFERROR(VLOOKUP(B458,ClassificationT!B:L,11,FALSE),"-")</f>
        <v>At Least 1 Year Of Experience Directly Related To The Duties And Responsibilities Specified.</v>
      </c>
      <c r="J458" s="2" t="str">
        <v>Gallery Manager,Tamarind</v>
      </c>
      <c r="K458" s="2"/>
      <c r="N458" s="2"/>
    </row>
    <row r="459" spans="1:14" ht="19.5" customHeight="1" x14ac:dyDescent="0.25">
      <c r="A459" s="2" t="s">
        <v>1937</v>
      </c>
      <c r="B459" s="1" t="str">
        <f>VLOOKUP(A459,ClassificationT!A:B,2,FALSE)</f>
        <v>Gardener</v>
      </c>
      <c r="C459" s="2" t="str">
        <f>VLOOKUP(A459,ClassificationT!A:D,4,FALSE)</f>
        <v>SW</v>
      </c>
      <c r="D459" s="2" t="str">
        <f>VLOOKUP(A459,ClassificationT!A:C,3,FALSE)</f>
        <v>Grade 06</v>
      </c>
      <c r="E459" s="2">
        <f>VLOOKUP(A459,ClassificationT!A:T,19,FALSE)</f>
        <v>0</v>
      </c>
      <c r="F459" s="2">
        <f>VLOOKUP(A459,ClassificationT!A:T,20,FALSE)</f>
        <v>1</v>
      </c>
      <c r="G459" s="2" t="str">
        <f>IFERROR(VLOOKUP(B459,ClassificationT!B:K,10,FALSE),"-")</f>
        <v>High school diploma or GED</v>
      </c>
      <c r="H459" s="2" t="str">
        <f>IFERROR(VLOOKUP(B459,ClassificationT!B:L,11,FALSE),"-")</f>
        <v xml:space="preserve"> At Least 1 Year Of Experience Directly Related To The Duties And Responsibilities Specified.</v>
      </c>
      <c r="J459" s="2" t="str">
        <v>Game Stats Crew Member</v>
      </c>
      <c r="K459" s="2"/>
      <c r="N459" s="2"/>
    </row>
    <row r="460" spans="1:14" ht="19.5" customHeight="1" x14ac:dyDescent="0.25">
      <c r="A460" s="2" t="s">
        <v>125</v>
      </c>
      <c r="B460" s="1" t="str">
        <f>VLOOKUP(A460,ClassificationT!A:B,2,FALSE)</f>
        <v>General Manager &amp; CEO/NM PBS</v>
      </c>
      <c r="C460" s="2" t="str">
        <f>VLOOKUP(A460,ClassificationT!A:D,4,FALSE)</f>
        <v>SC</v>
      </c>
      <c r="D460" s="2" t="str">
        <f>VLOOKUP(A460,ClassificationT!A:C,3,FALSE)</f>
        <v>Grade 18</v>
      </c>
      <c r="E460" s="2">
        <f>VLOOKUP(A460,ClassificationT!A:T,19,FALSE)</f>
        <v>4</v>
      </c>
      <c r="F460" s="2">
        <f>VLOOKUP(A460,ClassificationT!A:T,20,FALSE)</f>
        <v>5</v>
      </c>
      <c r="G460" s="2" t="str">
        <f>IFERROR(VLOOKUP(B460,ClassificationT!B:K,10,FALSE),"-")</f>
        <v>Bachelor's degree</v>
      </c>
      <c r="H460" s="2" t="str">
        <f>IFERROR(VLOOKUP(B460,ClassificationT!B:L,11,FALSE),"-")</f>
        <v>At Least 5 Years Of Experience Directly Related To The Duties And Responsibilities Specified.</v>
      </c>
      <c r="J460" s="2" t="str">
        <v>Gardener</v>
      </c>
      <c r="K460" s="2"/>
      <c r="N460" s="2"/>
    </row>
    <row r="461" spans="1:14" ht="19.5" customHeight="1" x14ac:dyDescent="0.25">
      <c r="A461" s="2" t="s">
        <v>542</v>
      </c>
      <c r="B461" s="1" t="str">
        <f>VLOOKUP(A461,ClassificationT!A:B,2,FALSE)</f>
        <v>General Manager/KUNM</v>
      </c>
      <c r="C461" s="2" t="str">
        <f>VLOOKUP(A461,ClassificationT!A:D,4,FALSE)</f>
        <v>SC</v>
      </c>
      <c r="D461" s="2" t="str">
        <f>VLOOKUP(A461,ClassificationT!A:C,3,FALSE)</f>
        <v>Grade 16</v>
      </c>
      <c r="E461" s="2">
        <f>VLOOKUP(A461,ClassificationT!A:T,19,FALSE)</f>
        <v>4</v>
      </c>
      <c r="F461" s="2">
        <f>VLOOKUP(A461,ClassificationT!A:T,20,FALSE)</f>
        <v>5</v>
      </c>
      <c r="G461" s="2" t="str">
        <f>IFERROR(VLOOKUP(B461,ClassificationT!B:K,10,FALSE),"-")</f>
        <v>Bachelor's degree</v>
      </c>
      <c r="H461" s="2" t="str">
        <f>IFERROR(VLOOKUP(B461,ClassificationT!B:L,11,FALSE),"-")</f>
        <v>At Least 5 Years Of Experience Directly Related To The Duties And Responsibilities Specified.</v>
      </c>
      <c r="J461" s="2" t="str">
        <v>General Manager &amp; CEO/NM PBS</v>
      </c>
      <c r="K461" s="2"/>
      <c r="N461" s="2"/>
    </row>
    <row r="462" spans="1:14" ht="19.5" customHeight="1" x14ac:dyDescent="0.25">
      <c r="A462" s="2" t="s">
        <v>1967</v>
      </c>
      <c r="B462" s="1" t="str">
        <f>VLOOKUP(A462,ClassificationT!A:B,2,FALSE)</f>
        <v>General Services Assistant</v>
      </c>
      <c r="C462" s="2" t="str">
        <f>VLOOKUP(A462,ClassificationT!A:D,4,FALSE)</f>
        <v>SN</v>
      </c>
      <c r="D462" s="2" t="str">
        <f>VLOOKUP(A462,ClassificationT!A:C,3,FALSE)</f>
        <v>Grade 05</v>
      </c>
      <c r="E462" s="2">
        <f>VLOOKUP(A462,ClassificationT!A:T,19,FALSE)</f>
        <v>0</v>
      </c>
      <c r="F462" s="2">
        <f>VLOOKUP(A462,ClassificationT!A:T,20,FALSE)</f>
        <v>1</v>
      </c>
      <c r="G462" s="2" t="str">
        <f>IFERROR(VLOOKUP(B462,ClassificationT!B:K,10,FALSE),"-")</f>
        <v>High school diploma or GED</v>
      </c>
      <c r="H462" s="2" t="str">
        <f>IFERROR(VLOOKUP(B462,ClassificationT!B:L,11,FALSE),"-")</f>
        <v>At Least 1 Year Of Experience Directly Related To The Duties And Responsibilities Specified.</v>
      </c>
      <c r="J462" s="2" t="str">
        <v>General Manager/KUNM</v>
      </c>
      <c r="K462" s="2"/>
      <c r="N462" s="2"/>
    </row>
    <row r="463" spans="1:14" ht="19.5" customHeight="1" x14ac:dyDescent="0.25">
      <c r="A463" s="2" t="s">
        <v>69</v>
      </c>
      <c r="B463" s="1" t="str">
        <f>VLOOKUP(A463,ClassificationT!A:B,2,FALSE)</f>
        <v>Genetic Counselor</v>
      </c>
      <c r="C463" s="2" t="str">
        <f>VLOOKUP(A463,ClassificationT!A:D,4,FALSE)</f>
        <v>SE</v>
      </c>
      <c r="D463" s="2" t="str">
        <f>VLOOKUP(A463,ClassificationT!A:C,3,FALSE)</f>
        <v>Grade 14</v>
      </c>
      <c r="E463" s="2">
        <f>VLOOKUP(A463,ClassificationT!A:T,19,FALSE)</f>
        <v>6</v>
      </c>
      <c r="F463" s="2">
        <f>VLOOKUP(A463,ClassificationT!A:T,20,FALSE)</f>
        <v>0</v>
      </c>
      <c r="G463" s="2" t="str">
        <f>IFERROR(VLOOKUP(B463,ClassificationT!B:K,10,FALSE),"-")</f>
        <v>Master's degree in Genetic Counseling or directly equivalent discipline. Certification/Licensure: Board eligible or board certified as a Genetic Counselor.</v>
      </c>
      <c r="H463" s="2" t="str">
        <f>IFERROR(VLOOKUP(B463,ClassificationT!B:L,11,FALSE),"-")</f>
        <v>Master'S Degree In Genetic Counseling Or Directly Equivalent Discipline. Certification/Licensure: Board Eligible Or Board Certified As A Genetic Counselor.</v>
      </c>
      <c r="J463" s="2" t="str">
        <v>General Services Assistant</v>
      </c>
      <c r="K463" s="2"/>
      <c r="N463" s="2"/>
    </row>
    <row r="464" spans="1:14" ht="19.5" customHeight="1" x14ac:dyDescent="0.25">
      <c r="A464" s="2" t="s">
        <v>66</v>
      </c>
      <c r="B464" s="1" t="str">
        <f>VLOOKUP(A464,ClassificationT!A:B,2,FALSE)</f>
        <v>Genetic Counselor,Sr</v>
      </c>
      <c r="C464" s="2" t="str">
        <f>VLOOKUP(A464,ClassificationT!A:D,4,FALSE)</f>
        <v>SE</v>
      </c>
      <c r="D464" s="2" t="str">
        <f>VLOOKUP(A464,ClassificationT!A:C,3,FALSE)</f>
        <v>Grade 15</v>
      </c>
      <c r="E464" s="2">
        <f>VLOOKUP(A464,ClassificationT!A:T,19,FALSE)</f>
        <v>6</v>
      </c>
      <c r="F464" s="2">
        <f>VLOOKUP(A464,ClassificationT!A:T,20,FALSE)</f>
        <v>3</v>
      </c>
      <c r="G464" s="2" t="str">
        <f>IFERROR(VLOOKUP(B464,ClassificationT!B:K,10,FALSE),"-")</f>
        <v>Master's degree in Genetic Counseling or directly equivalent discipline</v>
      </c>
      <c r="H464" s="2" t="str">
        <f>IFERROR(VLOOKUP(B464,ClassificationT!B:L,11,FALSE),"-")</f>
        <v>At Least 3 Years Of Experience Directly Related To The Duties And Responsibilities Specified. Certification/Licensure: Board Certification As A Genetic Counselor.</v>
      </c>
      <c r="J464" s="2" t="str">
        <v>Genetic Counselor</v>
      </c>
      <c r="K464" s="2"/>
      <c r="N464" s="2"/>
    </row>
    <row r="465" spans="1:14" ht="19.5" customHeight="1" x14ac:dyDescent="0.25">
      <c r="A465" s="4" t="s">
        <v>5281</v>
      </c>
      <c r="B465" s="4" t="s">
        <v>5282</v>
      </c>
      <c r="C465" s="4" t="str">
        <f>VLOOKUP(A465,ClassificationT!A:D,4,FALSE)</f>
        <v>SE</v>
      </c>
      <c r="D465" s="4" t="str">
        <f>VLOOKUP(A465,ClassificationT!A:C,3,FALSE)</f>
        <v>Grade 14</v>
      </c>
      <c r="E465" s="4">
        <f>VLOOKUP(A465,ClassificationT!A:T,19,FALSE)</f>
        <v>4</v>
      </c>
      <c r="F465" s="4">
        <f>VLOOKUP(A465,ClassificationT!A:T,20,FALSE)</f>
        <v>3</v>
      </c>
      <c r="G465" s="4" t="str">
        <f>IFERROR(VLOOKUP(B465,ClassificationT!B:K,10,FALSE),"-")</f>
        <v>Bachelor's degree</v>
      </c>
      <c r="H465" s="4" t="str">
        <f>IFERROR(VLOOKUP(B465,ClassificationT!B:L,11,FALSE),"-")</f>
        <v xml:space="preserve">At least 3 years of experience directly related to the duties and responsibilities specified. </v>
      </c>
      <c r="J465" s="2" t="str">
        <v>Genetic Counselor,Sr</v>
      </c>
      <c r="K465" s="2"/>
      <c r="N465" s="2"/>
    </row>
    <row r="466" spans="1:14" ht="19.5" customHeight="1" x14ac:dyDescent="0.25">
      <c r="A466" s="2" t="s">
        <v>1494</v>
      </c>
      <c r="B466" s="1" t="str">
        <f>VLOOKUP(A466,ClassificationT!A:B,2,FALSE)</f>
        <v>Grad Contracts Rep</v>
      </c>
      <c r="C466" s="2" t="str">
        <f>VLOOKUP(A466,ClassificationT!A:D,4,FALSE)</f>
        <v>SN</v>
      </c>
      <c r="D466" s="2" t="str">
        <f>VLOOKUP(A466,ClassificationT!A:C,3,FALSE)</f>
        <v>Grade 10</v>
      </c>
      <c r="E466" s="2">
        <f>VLOOKUP(A466,ClassificationT!A:T,19,FALSE)</f>
        <v>0</v>
      </c>
      <c r="F466" s="2">
        <f>VLOOKUP(A466,ClassificationT!A:T,20,FALSE)</f>
        <v>5</v>
      </c>
      <c r="G466" s="2" t="str">
        <f>IFERROR(VLOOKUP(B466,ClassificationT!B:K,10,FALSE),"-")</f>
        <v>High school diploma or GED</v>
      </c>
      <c r="H466" s="2" t="str">
        <f>IFERROR(VLOOKUP(B466,ClassificationT!B:L,11,FALSE),"-")</f>
        <v>At Least 5 Years Of Experience Directly Related To The Duties And Responsibilities Specified.</v>
      </c>
      <c r="J466" s="2" t="str">
        <v>Government Relations Analyst</v>
      </c>
      <c r="K466" s="2"/>
      <c r="N466" s="2"/>
    </row>
    <row r="467" spans="1:14" ht="19.5" customHeight="1" x14ac:dyDescent="0.25">
      <c r="A467" s="2" t="s">
        <v>1669</v>
      </c>
      <c r="B467" s="1" t="str">
        <f>VLOOKUP(A467,ClassificationT!A:B,2,FALSE)</f>
        <v>Grants Coordinator</v>
      </c>
      <c r="C467" s="2" t="str">
        <f>VLOOKUP(A467,ClassificationT!A:D,4,FALSE)</f>
        <v>SU</v>
      </c>
      <c r="D467" s="2" t="str">
        <f>VLOOKUP(A467,ClassificationT!A:C,3,FALSE)</f>
        <v>Grade 09</v>
      </c>
      <c r="E467" s="2">
        <f>VLOOKUP(A467,ClassificationT!A:T,19,FALSE)</f>
        <v>0</v>
      </c>
      <c r="F467" s="2">
        <f>VLOOKUP(A467,ClassificationT!A:T,20,FALSE)</f>
        <v>4</v>
      </c>
      <c r="G467" s="2" t="str">
        <f>IFERROR(VLOOKUP(B467,ClassificationT!B:K,10,FALSE),"-")</f>
        <v>High school diploma or GED</v>
      </c>
      <c r="H467" s="2" t="str">
        <f>IFERROR(VLOOKUP(B467,ClassificationT!B:L,11,FALSE),"-")</f>
        <v>At Least 4 Years Of Experience Directly Related To The Duties And Responsibilities Specified.</v>
      </c>
      <c r="J467" s="2" t="str">
        <v>Grad Contracts Rep</v>
      </c>
      <c r="K467" s="2"/>
      <c r="N467" s="2"/>
    </row>
    <row r="468" spans="1:14" ht="19.5" customHeight="1" x14ac:dyDescent="0.25">
      <c r="A468" s="2" t="s">
        <v>1517</v>
      </c>
      <c r="B468" s="1" t="str">
        <f>VLOOKUP(A468,ClassificationT!A:B,2,FALSE)</f>
        <v>Graphic Designer</v>
      </c>
      <c r="C468" s="2" t="str">
        <f>VLOOKUP(A468,ClassificationT!A:D,4,FALSE)</f>
        <v>SN</v>
      </c>
      <c r="D468" s="2" t="str">
        <f>VLOOKUP(A468,ClassificationT!A:C,3,FALSE)</f>
        <v>Grade 10</v>
      </c>
      <c r="E468" s="2">
        <f>VLOOKUP(A468,ClassificationT!A:T,19,FALSE)</f>
        <v>0</v>
      </c>
      <c r="F468" s="2">
        <f>VLOOKUP(A468,ClassificationT!A:T,20,FALSE)</f>
        <v>3</v>
      </c>
      <c r="G468" s="2" t="str">
        <f>IFERROR(VLOOKUP(B468,ClassificationT!B:K,10,FALSE),"-")</f>
        <v>High school diploma or GED</v>
      </c>
      <c r="H468" s="2" t="str">
        <f>IFERROR(VLOOKUP(B468,ClassificationT!B:L,11,FALSE),"-")</f>
        <v>At Least 3 Years Of Experience Directly Related To The Duties And Responsibilities Specified.</v>
      </c>
      <c r="J468" s="2" t="str">
        <v>Grants Coordinator</v>
      </c>
      <c r="K468" s="2"/>
      <c r="N468" s="2"/>
    </row>
    <row r="469" spans="1:14" ht="19.5" customHeight="1" x14ac:dyDescent="0.25">
      <c r="A469" s="2" t="s">
        <v>1349</v>
      </c>
      <c r="B469" s="1" t="str">
        <f>VLOOKUP(A469,ClassificationT!A:B,2,FALSE)</f>
        <v>Graphic Designer,Sr</v>
      </c>
      <c r="C469" s="2" t="str">
        <f>VLOOKUP(A469,ClassificationT!A:D,4,FALSE)</f>
        <v>SE</v>
      </c>
      <c r="D469" s="2" t="str">
        <f>VLOOKUP(A469,ClassificationT!A:C,3,FALSE)</f>
        <v>Grade 11</v>
      </c>
      <c r="E469" s="2">
        <f>VLOOKUP(A469,ClassificationT!A:T,19,FALSE)</f>
        <v>0</v>
      </c>
      <c r="F469" s="2">
        <f>VLOOKUP(A469,ClassificationT!A:T,20,FALSE)</f>
        <v>5</v>
      </c>
      <c r="G469" s="2" t="str">
        <f>IFERROR(VLOOKUP(B469,ClassificationT!B:K,10,FALSE),"-")</f>
        <v>High school diploma or GED</v>
      </c>
      <c r="H469" s="2" t="str">
        <f>IFERROR(VLOOKUP(B469,ClassificationT!B:L,11,FALSE),"-")</f>
        <v>At Least 5 Years Of Experience Directly Related To The Duties And Responsibilities Specified.</v>
      </c>
      <c r="J469" s="2" t="str">
        <v>Graphic Designer</v>
      </c>
      <c r="K469" s="2"/>
      <c r="N469" s="2"/>
    </row>
    <row r="470" spans="1:14" ht="19.5" customHeight="1" x14ac:dyDescent="0.25">
      <c r="A470" s="2" t="s">
        <v>1633</v>
      </c>
      <c r="B470" s="1" t="str">
        <f>VLOOKUP(A470,ClassificationT!A:B,2,FALSE)</f>
        <v>Group Fitness Instructor</v>
      </c>
      <c r="C470" s="2" t="str">
        <f>VLOOKUP(A470,ClassificationT!A:D,4,FALSE)</f>
        <v>SN</v>
      </c>
      <c r="D470" s="2" t="str">
        <f>VLOOKUP(A470,ClassificationT!A:C,3,FALSE)</f>
        <v>Grade 09</v>
      </c>
      <c r="E470" s="2">
        <f>VLOOKUP(A470,ClassificationT!A:T,19,FALSE)</f>
        <v>0</v>
      </c>
      <c r="F470" s="2">
        <f>VLOOKUP(A470,ClassificationT!A:T,20,FALSE)</f>
        <v>1</v>
      </c>
      <c r="G470" s="2" t="str">
        <f>IFERROR(VLOOKUP(B470,ClassificationT!B:K,10,FALSE),"-")</f>
        <v>High school diploma or GED</v>
      </c>
      <c r="H470" s="2" t="str">
        <f>IFERROR(VLOOKUP(B470,ClassificationT!B:L,11,FALSE),"-")</f>
        <v>At Least 1 Year Of Experience Directly Related To The Duties And Responsibilities Specified. Recognized Competency In Field Of Instructional Expertise. May Require Technical Certification Dependent On The Instructional Specialty (Afaa, Ace, Neta, Nasm, Etc.).</v>
      </c>
      <c r="J470" s="2" t="str">
        <v>Graphic Designer,Sr</v>
      </c>
      <c r="K470" s="2"/>
      <c r="N470" s="2"/>
    </row>
    <row r="471" spans="1:14" ht="19.5" customHeight="1" x14ac:dyDescent="0.25">
      <c r="A471" s="2" t="s">
        <v>769</v>
      </c>
      <c r="B471" s="1" t="str">
        <f>VLOOKUP(A471,ClassificationT!A:B,2,FALSE)</f>
        <v>Group Manager, Med Coding</v>
      </c>
      <c r="C471" s="2" t="str">
        <f>VLOOKUP(A471,ClassificationT!A:D,4,FALSE)</f>
        <v>SE</v>
      </c>
      <c r="D471" s="2" t="str">
        <f>VLOOKUP(A471,ClassificationT!A:C,3,FALSE)</f>
        <v>Grade 13</v>
      </c>
      <c r="E471" s="2">
        <f>VLOOKUP(A471,ClassificationT!A:T,19,FALSE)</f>
        <v>0</v>
      </c>
      <c r="F471" s="2">
        <f>VLOOKUP(A471,ClassificationT!A:T,20,FALSE)</f>
        <v>2</v>
      </c>
      <c r="G471" s="2" t="str">
        <f>IFERROR(VLOOKUP(B471,ClassificationT!B:K,10,FALSE),"-")</f>
        <v>High school diploma or GED</v>
      </c>
      <c r="H471" s="2" t="str">
        <f>IFERROR(VLOOKUP(B471,ClassificationT!B:L,11,FALSE),"-")</f>
        <v>At Least 2 Years Of Experience Managing At Least One Of The Following Functional Areas: Fiscal Services, Administration And/Or Human Resources And 3 Years Of Additional Experience Directly Related To The Duties And Responsibilities Specified.</v>
      </c>
      <c r="J471" s="2" t="str">
        <v>Group Fitness Instructor</v>
      </c>
      <c r="K471" s="2"/>
      <c r="N471" s="2"/>
    </row>
    <row r="472" spans="1:14" ht="19.5" customHeight="1" x14ac:dyDescent="0.25">
      <c r="A472" s="2" t="s">
        <v>767</v>
      </c>
      <c r="B472" s="1" t="str">
        <f>VLOOKUP(A472,ClassificationT!A:B,2,FALSE)</f>
        <v>Group Mgr,Med Billing Opns</v>
      </c>
      <c r="C472" s="2" t="str">
        <f>VLOOKUP(A472,ClassificationT!A:D,4,FALSE)</f>
        <v>SE</v>
      </c>
      <c r="D472" s="2" t="str">
        <f>VLOOKUP(A472,ClassificationT!A:C,3,FALSE)</f>
        <v>Grade 13</v>
      </c>
      <c r="E472" s="2">
        <f>VLOOKUP(A472,ClassificationT!A:T,19,FALSE)</f>
        <v>0</v>
      </c>
      <c r="F472" s="2">
        <f>VLOOKUP(A472,ClassificationT!A:T,20,FALSE)</f>
        <v>2</v>
      </c>
      <c r="G472" s="2" t="str">
        <f>IFERROR(VLOOKUP(B472,ClassificationT!B:K,10,FALSE),"-")</f>
        <v>High school diploma or GED</v>
      </c>
      <c r="H472" s="2" t="str">
        <f>IFERROR(VLOOKUP(B472,ClassificationT!B:L,11,FALSE),"-")</f>
        <v>At Least 2 Years Of Experience Managing At Least One Of The Following Functional Areas: Fiscal Services, Administration And/Or Human Resources And 3 Years Of Additional Experience Directly Related To The Duties And Responsibilities Specified.</v>
      </c>
      <c r="J472" s="2" t="str">
        <v>Group Manager, Med Coding</v>
      </c>
      <c r="K472" s="2"/>
      <c r="N472" s="2"/>
    </row>
    <row r="473" spans="1:14" ht="19.5" customHeight="1" x14ac:dyDescent="0.25">
      <c r="A473" s="2" t="s">
        <v>1485</v>
      </c>
      <c r="B473" s="1" t="str">
        <f>VLOOKUP(A473,ClassificationT!A:B,2,FALSE)</f>
        <v>Group Sales Rep</v>
      </c>
      <c r="C473" s="2" t="str">
        <f>VLOOKUP(A473,ClassificationT!A:D,4,FALSE)</f>
        <v>SN</v>
      </c>
      <c r="D473" s="2" t="str">
        <f>VLOOKUP(A473,ClassificationT!A:C,3,FALSE)</f>
        <v>Grade 10</v>
      </c>
      <c r="E473" s="2">
        <f>VLOOKUP(A473,ClassificationT!A:T,19,FALSE)</f>
        <v>4</v>
      </c>
      <c r="F473" s="2">
        <f>VLOOKUP(A473,ClassificationT!A:T,20,FALSE)</f>
        <v>2</v>
      </c>
      <c r="G473" s="2" t="str">
        <f>IFERROR(VLOOKUP(B473,ClassificationT!B:K,10,FALSE),"-")</f>
        <v>Bachelor's degree</v>
      </c>
      <c r="H473" s="2" t="str">
        <f>IFERROR(VLOOKUP(B473,ClassificationT!B:L,11,FALSE),"-")</f>
        <v>At Least 2 Years Of Experience Directly Related To The Duties And Responsibilities Specified.</v>
      </c>
      <c r="J473" s="2" t="str">
        <v>Group Mgr,Med Billing Opns</v>
      </c>
      <c r="K473" s="2"/>
      <c r="N473" s="2"/>
    </row>
    <row r="474" spans="1:14" ht="19.5" customHeight="1" x14ac:dyDescent="0.25">
      <c r="A474" s="2" t="s">
        <v>415</v>
      </c>
      <c r="B474" s="1" t="str">
        <f>VLOOKUP(A474,ClassificationT!A:B,2,FALSE)</f>
        <v>Grp Mgr,Capital Projects</v>
      </c>
      <c r="C474" s="2" t="str">
        <f>VLOOKUP(A474,ClassificationT!A:D,4,FALSE)</f>
        <v>SE</v>
      </c>
      <c r="D474" s="2" t="str">
        <f>VLOOKUP(A474,ClassificationT!A:C,3,FALSE)</f>
        <v>Grade 15</v>
      </c>
      <c r="E474" s="2">
        <f>VLOOKUP(A474,ClassificationT!A:T,19,FALSE)</f>
        <v>4</v>
      </c>
      <c r="F474" s="2">
        <f>VLOOKUP(A474,ClassificationT!A:T,20,FALSE)</f>
        <v>7</v>
      </c>
      <c r="G474" s="2" t="str">
        <f>IFERROR(VLOOKUP(B474,ClassificationT!B:K,10,FALSE),"-")</f>
        <v>Bachelor's degree</v>
      </c>
      <c r="H474" s="2" t="str">
        <f>IFERROR(VLOOKUP(B474,ClassificationT!B:L,11,FALSE),"-")</f>
        <v>At Least 7 Years Of Experience Directly Related To The Duties And Responsibilities Specified.</v>
      </c>
      <c r="J474" s="2" t="str">
        <v>Group Sales Rep</v>
      </c>
      <c r="K474" s="2"/>
      <c r="N474" s="2"/>
    </row>
    <row r="475" spans="1:14" ht="19.5" customHeight="1" x14ac:dyDescent="0.25">
      <c r="A475" s="2" t="s">
        <v>875</v>
      </c>
      <c r="B475" s="1" t="str">
        <f>VLOOKUP(A475,ClassificationT!A:B,2,FALSE)</f>
        <v>Hazardous Materials Specialist</v>
      </c>
      <c r="C475" s="2" t="str">
        <f>VLOOKUP(A475,ClassificationT!A:D,4,FALSE)</f>
        <v>SE</v>
      </c>
      <c r="D475" s="2" t="str">
        <f>VLOOKUP(A475,ClassificationT!A:C,3,FALSE)</f>
        <v>Grade 13</v>
      </c>
      <c r="E475" s="2">
        <f>VLOOKUP(A475,ClassificationT!A:T,19,FALSE)</f>
        <v>4</v>
      </c>
      <c r="F475" s="2">
        <f>VLOOKUP(A475,ClassificationT!A:T,20,FALSE)</f>
        <v>3</v>
      </c>
      <c r="G475" s="2" t="str">
        <f>IFERROR(VLOOKUP(B475,ClassificationT!B:K,10,FALSE),"-")</f>
        <v>Bachelor's degree</v>
      </c>
      <c r="H475" s="2" t="str">
        <f>IFERROR(VLOOKUP(B475,ClassificationT!B:L,11,FALSE),"-")</f>
        <v>At Least 3 Years Of Experience Directly Related To The Duties And Responsibilities Specified.</v>
      </c>
      <c r="J475" s="2" t="str">
        <v>Grp Mgr,Capital Projects</v>
      </c>
      <c r="K475" s="2"/>
      <c r="N475" s="2"/>
    </row>
    <row r="476" spans="1:14" ht="19.5" customHeight="1" x14ac:dyDescent="0.25">
      <c r="A476" s="2" t="s">
        <v>4921</v>
      </c>
      <c r="B476" s="1" t="str">
        <f>VLOOKUP(A476,ClassificationT!A:B,2,FALSE)</f>
        <v>Head Athletic Trainer</v>
      </c>
      <c r="C476" s="2" t="str">
        <f>VLOOKUP(A476,ClassificationT!A:D,4,FALSE)</f>
        <v>SC</v>
      </c>
      <c r="D476" s="2" t="str">
        <f>VLOOKUP(A476,ClassificationT!A:C,3,FALSE)</f>
        <v>Grade 15</v>
      </c>
      <c r="E476" s="2">
        <f>VLOOKUP(A476,ClassificationT!A:T,19,FALSE)</f>
        <v>4</v>
      </c>
      <c r="F476" s="2">
        <f>VLOOKUP(A476,ClassificationT!A:T,20,FALSE)</f>
        <v>7</v>
      </c>
      <c r="G476" s="2" t="str">
        <f>IFERROR(VLOOKUP(B476,ClassificationT!B:K,10,FALSE),"-")</f>
        <v>Bachelor's degree</v>
      </c>
      <c r="H476" s="2" t="str">
        <f>IFERROR(VLOOKUP(B476,ClassificationT!B:L,11,FALSE),"-")</f>
        <v>At least 7 years of experience directly related to the duties and responsibilities specified.</v>
      </c>
      <c r="J476" s="2" t="str">
        <v>Hazardous Materials Specialist</v>
      </c>
      <c r="K476" s="2"/>
      <c r="N476" s="2"/>
    </row>
    <row r="477" spans="1:14" ht="19.5" customHeight="1" x14ac:dyDescent="0.25">
      <c r="A477" s="4" t="s">
        <v>5318</v>
      </c>
      <c r="B477" s="1" t="str">
        <f>VLOOKUP(A477,ClassificationT!A:B,2,FALSE)</f>
        <v>Head Golf Professional</v>
      </c>
      <c r="C477" s="4" t="str">
        <f>VLOOKUP(A477,ClassificationT!A:D,4,FALSE)</f>
        <v>SN</v>
      </c>
      <c r="D477" s="4" t="str">
        <f>VLOOKUP(A477,ClassificationT!A:C,3,FALSE)</f>
        <v>Grade 10</v>
      </c>
      <c r="E477" s="4">
        <f>VLOOKUP(A477,ClassificationT!A:T,19,FALSE)</f>
        <v>0</v>
      </c>
      <c r="F477" s="4">
        <f>VLOOKUP(A477,ClassificationT!A:T,20,FALSE)</f>
        <v>2</v>
      </c>
      <c r="G477" s="4" t="str">
        <f>IFERROR(VLOOKUP(B477,ClassificationT!B:K,10,FALSE),"-")</f>
        <v>High school diploma or GED</v>
      </c>
      <c r="H477" s="4" t="str">
        <f>IFERROR(VLOOKUP(B477,ClassificationT!B:L,11,FALSE),"-")</f>
        <v>At least 2 years of experience directly related to the duties and responsibilities specified.</v>
      </c>
      <c r="J477" s="2" t="str">
        <v>Head Athletic Trainer</v>
      </c>
      <c r="K477" s="2"/>
      <c r="N477" s="2"/>
    </row>
    <row r="478" spans="1:14" ht="19.5" customHeight="1" x14ac:dyDescent="0.25">
      <c r="A478" s="2" t="s">
        <v>1089</v>
      </c>
      <c r="B478" s="1" t="str">
        <f>VLOOKUP(A478,ClassificationT!A:B,2,FALSE)</f>
        <v>Health Education Consultant</v>
      </c>
      <c r="C478" s="2" t="str">
        <f>VLOOKUP(A478,ClassificationT!A:D,4,FALSE)</f>
        <v>SE</v>
      </c>
      <c r="D478" s="2" t="str">
        <f>VLOOKUP(A478,ClassificationT!A:C,3,FALSE)</f>
        <v>Grade 12</v>
      </c>
      <c r="E478" s="2">
        <f>VLOOKUP(A478,ClassificationT!A:T,19,FALSE)</f>
        <v>4</v>
      </c>
      <c r="F478" s="2">
        <f>VLOOKUP(A478,ClassificationT!A:T,20,FALSE)</f>
        <v>3</v>
      </c>
      <c r="G478" s="2" t="str">
        <f>IFERROR(VLOOKUP(B478,ClassificationT!B:K,10,FALSE),"-")</f>
        <v>Bachelor's degree</v>
      </c>
      <c r="H478" s="2" t="str">
        <f>IFERROR(VLOOKUP(B478,ClassificationT!B:L,11,FALSE),"-")</f>
        <v>At Least 3 Years Of Experience Directly Related To The Duties And Responsibilities Specified.</v>
      </c>
      <c r="J478" s="2" t="str">
        <v>Head Golf Professional</v>
      </c>
      <c r="K478" s="2"/>
      <c r="N478" s="2"/>
    </row>
    <row r="479" spans="1:14" ht="19.5" customHeight="1" x14ac:dyDescent="0.25">
      <c r="A479" s="2" t="s">
        <v>1235</v>
      </c>
      <c r="B479" s="1" t="str">
        <f>VLOOKUP(A479,ClassificationT!A:B,2,FALSE)</f>
        <v>Health Educator</v>
      </c>
      <c r="C479" s="2" t="str">
        <f>VLOOKUP(A479,ClassificationT!A:D,4,FALSE)</f>
        <v>SE</v>
      </c>
      <c r="D479" s="2" t="str">
        <f>VLOOKUP(A479,ClassificationT!A:C,3,FALSE)</f>
        <v>Grade 11</v>
      </c>
      <c r="E479" s="2">
        <f>VLOOKUP(A479,ClassificationT!A:T,19,FALSE)</f>
        <v>4</v>
      </c>
      <c r="F479" s="2">
        <f>VLOOKUP(A479,ClassificationT!A:T,20,FALSE)</f>
        <v>3</v>
      </c>
      <c r="G479" s="2" t="str">
        <f>IFERROR(VLOOKUP(B479,ClassificationT!B:K,10,FALSE),"-")</f>
        <v>Bachelor's degree</v>
      </c>
      <c r="H479" s="2" t="str">
        <f>IFERROR(VLOOKUP(B479,ClassificationT!B:L,11,FALSE),"-")</f>
        <v>At Least 3 Years Of Experience Directly Related To The Duties And Responsibilities Specified.</v>
      </c>
      <c r="J479" s="2" t="str">
        <v>Health Education Consultant</v>
      </c>
      <c r="K479" s="2"/>
      <c r="N479" s="2"/>
    </row>
    <row r="480" spans="1:14" ht="19.5" customHeight="1" x14ac:dyDescent="0.25">
      <c r="A480" s="2" t="s">
        <v>477</v>
      </c>
      <c r="B480" s="1" t="str">
        <f>VLOOKUP(A480,ClassificationT!A:B,2,FALSE)</f>
        <v>Health Extension Regional Ofcr</v>
      </c>
      <c r="C480" s="2" t="str">
        <f>VLOOKUP(A480,ClassificationT!A:D,4,FALSE)</f>
        <v>SE</v>
      </c>
      <c r="D480" s="2" t="str">
        <f>VLOOKUP(A480,ClassificationT!A:C,3,FALSE)</f>
        <v>Grade 15</v>
      </c>
      <c r="E480" s="2">
        <f>VLOOKUP(A480,ClassificationT!A:T,19,FALSE)</f>
        <v>6</v>
      </c>
      <c r="F480" s="2">
        <f>VLOOKUP(A480,ClassificationT!A:T,20,FALSE)</f>
        <v>7</v>
      </c>
      <c r="G480" s="2" t="str">
        <f>IFERROR(VLOOKUP(B480,ClassificationT!B:K,10,FALSE),"-")</f>
        <v>Master's degree</v>
      </c>
      <c r="H480" s="2" t="str">
        <f>IFERROR(VLOOKUP(B480,ClassificationT!B:L,11,FALSE),"-")</f>
        <v>At Least 7 Years Of Experience Directly Related To The Duties And Responsibilities Specified.</v>
      </c>
      <c r="J480" s="2" t="str">
        <v>Health Educator</v>
      </c>
      <c r="K480" s="2"/>
      <c r="N480" s="2"/>
    </row>
    <row r="481" spans="1:14" ht="19.5" customHeight="1" x14ac:dyDescent="0.25">
      <c r="A481" s="2" t="s">
        <v>641</v>
      </c>
      <c r="B481" s="1" t="str">
        <f>VLOOKUP(A481,ClassificationT!A:B,2,FALSE)</f>
        <v>Health Physicist</v>
      </c>
      <c r="C481" s="2" t="str">
        <f>VLOOKUP(A481,ClassificationT!A:D,4,FALSE)</f>
        <v>SE</v>
      </c>
      <c r="D481" s="2" t="str">
        <f>VLOOKUP(A481,ClassificationT!A:C,3,FALSE)</f>
        <v>Grade 14</v>
      </c>
      <c r="E481" s="2">
        <f>VLOOKUP(A481,ClassificationT!A:T,19,FALSE)</f>
        <v>4</v>
      </c>
      <c r="F481" s="2">
        <f>VLOOKUP(A481,ClassificationT!A:T,20,FALSE)</f>
        <v>3</v>
      </c>
      <c r="G481" s="2" t="str">
        <f>IFERROR(VLOOKUP(B481,ClassificationT!B:K,10,FALSE),"-")</f>
        <v>Bachelor's degree</v>
      </c>
      <c r="H481" s="2" t="str">
        <f>IFERROR(VLOOKUP(B481,ClassificationT!B:L,11,FALSE),"-")</f>
        <v>At Least 3 Years Of Experience Directly Related To The Duties And Responsibilities Specified.</v>
      </c>
      <c r="J481" s="2" t="str">
        <v>Health Extension Regional Ofcr</v>
      </c>
      <c r="K481" s="2"/>
      <c r="N481" s="2"/>
    </row>
    <row r="482" spans="1:14" ht="19.5" customHeight="1" x14ac:dyDescent="0.25">
      <c r="A482" s="4" t="s">
        <v>5285</v>
      </c>
      <c r="B482" s="1" t="str">
        <f>VLOOKUP(A482,ClassificationT!A:B,2,FALSE)</f>
        <v>Hearing Coordinator</v>
      </c>
      <c r="C482" s="4" t="str">
        <f>VLOOKUP(A482,ClassificationT!A:D,4,FALSE)</f>
        <v>SN</v>
      </c>
      <c r="D482" s="4" t="str">
        <f>VLOOKUP(A482,ClassificationT!A:C,3,FALSE)</f>
        <v>Grade 11</v>
      </c>
      <c r="E482" s="4">
        <f>VLOOKUP(A482,ClassificationT!A:T,19,FALSE)</f>
        <v>0</v>
      </c>
      <c r="F482" s="4">
        <f>VLOOKUP(A482,ClassificationT!A:T,20,FALSE)</f>
        <v>4</v>
      </c>
      <c r="G482" s="4" t="str">
        <f>IFERROR(VLOOKUP(B482,ClassificationT!B:K,10,FALSE),"-")</f>
        <v>High school diploma or GED</v>
      </c>
      <c r="H482" s="4" t="str">
        <f>IFERROR(VLOOKUP(B482,ClassificationT!B:L,11,FALSE),"-")</f>
        <v xml:space="preserve">At least 4 years of experience directly related to the duties and responsibilities specified. </v>
      </c>
      <c r="J482" s="2" t="str">
        <v>Health Physicist</v>
      </c>
      <c r="K482" s="2"/>
      <c r="N482" s="2"/>
    </row>
    <row r="483" spans="1:14" ht="19.5" customHeight="1" x14ac:dyDescent="0.25">
      <c r="A483" s="2" t="s">
        <v>1735</v>
      </c>
      <c r="B483" s="1" t="str">
        <f>VLOOKUP(A483,ClassificationT!A:B,2,FALSE)</f>
        <v>Heavy Equipment Operator</v>
      </c>
      <c r="C483" s="2" t="str">
        <f>VLOOKUP(A483,ClassificationT!A:D,4,FALSE)</f>
        <v>SW</v>
      </c>
      <c r="D483" s="2" t="str">
        <f>VLOOKUP(A483,ClassificationT!A:C,3,FALSE)</f>
        <v>Grade 08</v>
      </c>
      <c r="E483" s="2">
        <f>VLOOKUP(A483,ClassificationT!A:T,19,FALSE)</f>
        <v>0</v>
      </c>
      <c r="F483" s="2">
        <f>VLOOKUP(A483,ClassificationT!A:T,20,FALSE)</f>
        <v>2</v>
      </c>
      <c r="G483" s="2" t="str">
        <f>IFERROR(VLOOKUP(B483,ClassificationT!B:K,10,FALSE),"-")</f>
        <v>High school diploma or GED</v>
      </c>
      <c r="H483" s="2" t="str">
        <f>IFERROR(VLOOKUP(B483,ClassificationT!B:L,11,FALSE),"-")</f>
        <v>At Least 2 Year Of Experience Directly Related To The Duties And Responsibilities Specified.</v>
      </c>
      <c r="J483" s="2" t="str">
        <v>Hearing Coordinator</v>
      </c>
      <c r="K483" s="2"/>
      <c r="N483" s="2"/>
    </row>
    <row r="484" spans="1:14" ht="19.5" customHeight="1" x14ac:dyDescent="0.25">
      <c r="A484" s="2" t="s">
        <v>1206</v>
      </c>
      <c r="B484" s="1" t="str">
        <f>VLOOKUP(A484,ClassificationT!A:B,2,FALSE)</f>
        <v>Histology Tech</v>
      </c>
      <c r="C484" s="2" t="str">
        <f>VLOOKUP(A484,ClassificationT!A:D,4,FALSE)</f>
        <v>SN</v>
      </c>
      <c r="D484" s="2" t="str">
        <f>VLOOKUP(A484,ClassificationT!A:C,3,FALSE)</f>
        <v>Grade 11</v>
      </c>
      <c r="E484" s="2">
        <f>VLOOKUP(A484,ClassificationT!A:T,19,FALSE)</f>
        <v>0</v>
      </c>
      <c r="F484" s="2">
        <f>VLOOKUP(A484,ClassificationT!A:T,20,FALSE)</f>
        <v>3</v>
      </c>
      <c r="G484" s="2" t="str">
        <f>IFERROR(VLOOKUP(B484,ClassificationT!B:K,10,FALSE),"-")</f>
        <v>High school diploma or GED</v>
      </c>
      <c r="H484" s="2" t="str">
        <f>IFERROR(VLOOKUP(B484,ClassificationT!B:L,11,FALSE),"-")</f>
        <v>At Least 3 Years Of Experience Directly Related To The Duties And Responsibilities Specified.</v>
      </c>
      <c r="J484" s="2" t="str">
        <v>Heavy Equipment Operator</v>
      </c>
      <c r="K484" s="2"/>
      <c r="N484" s="2"/>
    </row>
    <row r="485" spans="1:14" ht="19.5" customHeight="1" x14ac:dyDescent="0.25">
      <c r="A485" s="2" t="s">
        <v>993</v>
      </c>
      <c r="B485" s="1" t="str">
        <f>VLOOKUP(A485,ClassificationT!A:B,2,FALSE)</f>
        <v>Histology Tech,Sr.</v>
      </c>
      <c r="C485" s="2" t="str">
        <f>VLOOKUP(A485,ClassificationT!A:D,4,FALSE)</f>
        <v>SN</v>
      </c>
      <c r="D485" s="2" t="str">
        <f>VLOOKUP(A485,ClassificationT!A:C,3,FALSE)</f>
        <v>Grade 12</v>
      </c>
      <c r="E485" s="2">
        <f>VLOOKUP(A485,ClassificationT!A:T,19,FALSE)</f>
        <v>0</v>
      </c>
      <c r="F485" s="2">
        <f>VLOOKUP(A485,ClassificationT!A:T,20,FALSE)</f>
        <v>6</v>
      </c>
      <c r="G485" s="2" t="str">
        <f>IFERROR(VLOOKUP(B485,ClassificationT!B:K,10,FALSE),"-")</f>
        <v>High school diploma or GED</v>
      </c>
      <c r="H485" s="2" t="str">
        <f>IFERROR(VLOOKUP(B485,ClassificationT!B:L,11,FALSE),"-")</f>
        <v>At Least 6 Years Of Experience Directly Related To The Duties And Responsibilities Specified.</v>
      </c>
      <c r="J485" s="2" t="str">
        <v>Histology Tech</v>
      </c>
      <c r="K485" s="2"/>
      <c r="N485" s="2"/>
    </row>
    <row r="486" spans="1:14" ht="19.5" customHeight="1" x14ac:dyDescent="0.25">
      <c r="A486" s="2" t="s">
        <v>1479</v>
      </c>
      <c r="B486" s="1" t="str">
        <f>VLOOKUP(A486,ClassificationT!A:B,2,FALSE)</f>
        <v>Hospital Cancer Med Abstr</v>
      </c>
      <c r="C486" s="2" t="str">
        <f>VLOOKUP(A486,ClassificationT!A:D,4,FALSE)</f>
        <v>SW</v>
      </c>
      <c r="D486" s="2" t="str">
        <f>VLOOKUP(A486,ClassificationT!A:C,3,FALSE)</f>
        <v>Grade 10</v>
      </c>
      <c r="E486" s="2">
        <f>VLOOKUP(A486,ClassificationT!A:T,19,FALSE)</f>
        <v>0</v>
      </c>
      <c r="F486" s="2">
        <f>VLOOKUP(A486,ClassificationT!A:T,20,FALSE)</f>
        <v>2</v>
      </c>
      <c r="G486" s="2" t="str">
        <f>IFERROR(VLOOKUP(B486,ClassificationT!B:K,10,FALSE),"-")</f>
        <v>High school diploma or GED</v>
      </c>
      <c r="H486" s="2" t="str">
        <f>IFERROR(VLOOKUP(B486,ClassificationT!B:L,11,FALSE),"-")</f>
        <v>At Least 2 Years Of Experience Directly Related To The Duties And Responsibilities Specified.</v>
      </c>
      <c r="J486" s="2" t="str">
        <v>Histology Tech,Sr.</v>
      </c>
      <c r="K486" s="2"/>
      <c r="N486" s="2"/>
    </row>
    <row r="487" spans="1:14" ht="19.5" customHeight="1" x14ac:dyDescent="0.25">
      <c r="A487" s="2" t="s">
        <v>1173</v>
      </c>
      <c r="B487" s="1" t="str">
        <f>VLOOKUP(A487,ClassificationT!A:B,2,FALSE)</f>
        <v>Hospital Cancer Tumor Rgstr</v>
      </c>
      <c r="C487" s="2" t="str">
        <f>VLOOKUP(A487,ClassificationT!A:D,4,FALSE)</f>
        <v>SN</v>
      </c>
      <c r="D487" s="2" t="str">
        <f>VLOOKUP(A487,ClassificationT!A:C,3,FALSE)</f>
        <v>Grade 12</v>
      </c>
      <c r="E487" s="2">
        <f>VLOOKUP(A487,ClassificationT!A:T,19,FALSE)</f>
        <v>2</v>
      </c>
      <c r="F487" s="2">
        <f>VLOOKUP(A487,ClassificationT!A:T,20,FALSE)</f>
        <v>0</v>
      </c>
      <c r="G487" s="2" t="str">
        <f>IFERROR(VLOOKUP(B487,ClassificationT!B:K,10,FALSE),"-")</f>
        <v xml:space="preserve">Successful completion of at least 60 college-level credit hours. Certification/Licensure: National Cancer Registrars Association, Certified Tumor Registrar (CTR) </v>
      </c>
      <c r="H487" s="2" t="str">
        <f>IFERROR(VLOOKUP(B487,ClassificationT!B:L,11,FALSE),"-")</f>
        <v>Successful Completion Of At Least 60 College-Level Credit Hours. Certification/Licensure: National Cancer Registrars Association, Certified Tumor Registrar (Ctr)</v>
      </c>
      <c r="J487" s="2" t="str">
        <v>Hospital Cancer Med Abstr</v>
      </c>
      <c r="K487" s="2"/>
      <c r="N487" s="2"/>
    </row>
    <row r="488" spans="1:14" ht="19.5" customHeight="1" x14ac:dyDescent="0.25">
      <c r="A488" s="2" t="s">
        <v>1955</v>
      </c>
      <c r="B488" s="1" t="str">
        <f>VLOOKUP(A488,ClassificationT!A:B,2,FALSE)</f>
        <v>House Management Associate</v>
      </c>
      <c r="C488" s="2" t="str">
        <f>VLOOKUP(A488,ClassificationT!A:D,4,FALSE)</f>
        <v>SN</v>
      </c>
      <c r="D488" s="2" t="str">
        <f>VLOOKUP(A488,ClassificationT!A:C,3,FALSE)</f>
        <v>Grade 05</v>
      </c>
      <c r="E488" s="2">
        <f>VLOOKUP(A488,ClassificationT!A:T,19,FALSE)</f>
        <v>0</v>
      </c>
      <c r="F488" s="2">
        <f>VLOOKUP(A488,ClassificationT!A:T,20,FALSE)</f>
        <v>1</v>
      </c>
      <c r="G488" s="2" t="str">
        <f>IFERROR(VLOOKUP(B488,ClassificationT!B:K,10,FALSE),"-")</f>
        <v>High school diploma or GED</v>
      </c>
      <c r="H488" s="2" t="str">
        <f>IFERROR(VLOOKUP(B488,ClassificationT!B:L,11,FALSE),"-")</f>
        <v>At Least 1 Year Of Experience Directly Related To The Duties And Responsibilities Specified.</v>
      </c>
      <c r="J488" s="2" t="str">
        <v>Hospital Cancer Tumor Rgstr</v>
      </c>
      <c r="K488" s="2"/>
      <c r="N488" s="2"/>
    </row>
    <row r="489" spans="1:14" ht="19.5" customHeight="1" x14ac:dyDescent="0.25">
      <c r="A489" s="2" t="s">
        <v>788</v>
      </c>
      <c r="B489" s="1" t="str">
        <f>VLOOKUP(A489,ClassificationT!A:B,2,FALSE)</f>
        <v>HPC Systems Splst 1</v>
      </c>
      <c r="C489" s="2" t="str">
        <f>VLOOKUP(A489,ClassificationT!A:D,4,FALSE)</f>
        <v>SE</v>
      </c>
      <c r="D489" s="2" t="str">
        <f>VLOOKUP(A489,ClassificationT!A:C,3,FALSE)</f>
        <v>Grade 13</v>
      </c>
      <c r="E489" s="2">
        <f>VLOOKUP(A489,ClassificationT!A:T,19,FALSE)</f>
        <v>4</v>
      </c>
      <c r="F489" s="2">
        <f>VLOOKUP(A489,ClassificationT!A:T,20,FALSE)</f>
        <v>1</v>
      </c>
      <c r="G489" s="2" t="str">
        <f>IFERROR(VLOOKUP(B489,ClassificationT!B:K,10,FALSE),"-")</f>
        <v>Bachelor's degree in a related Technical, Scientific, or Engineering discipline</v>
      </c>
      <c r="H489" s="2" t="str">
        <f>IFERROR(VLOOKUP(B489,ClassificationT!B:L,11,FALSE),"-")</f>
        <v>At Least 1 Year Of Experience Directly Related To The Duties And Responsibilities Specified.</v>
      </c>
      <c r="J489" s="2" t="str">
        <v>House Management Associate</v>
      </c>
      <c r="K489" s="2"/>
      <c r="N489" s="2"/>
    </row>
    <row r="490" spans="1:14" ht="19.5" customHeight="1" x14ac:dyDescent="0.25">
      <c r="A490" s="2" t="s">
        <v>592</v>
      </c>
      <c r="B490" s="1" t="str">
        <f>VLOOKUP(A490,ClassificationT!A:B,2,FALSE)</f>
        <v>HPC Systems Splst 2</v>
      </c>
      <c r="C490" s="2" t="str">
        <f>VLOOKUP(A490,ClassificationT!A:D,4,FALSE)</f>
        <v>SE</v>
      </c>
      <c r="D490" s="2" t="str">
        <f>VLOOKUP(A490,ClassificationT!A:C,3,FALSE)</f>
        <v>Grade 14</v>
      </c>
      <c r="E490" s="2">
        <f>VLOOKUP(A490,ClassificationT!A:T,19,FALSE)</f>
        <v>4</v>
      </c>
      <c r="F490" s="2">
        <f>VLOOKUP(A490,ClassificationT!A:T,20,FALSE)</f>
        <v>3</v>
      </c>
      <c r="G490" s="2" t="str">
        <f>IFERROR(VLOOKUP(B490,ClassificationT!B:K,10,FALSE),"-")</f>
        <v>Bachelor's degree</v>
      </c>
      <c r="H490" s="2" t="str">
        <f>IFERROR(VLOOKUP(B490,ClassificationT!B:L,11,FALSE),"-")</f>
        <v>At Least 3 Years Of Experience Directly Related To The Duties And Responsibilities Specified.</v>
      </c>
      <c r="J490" s="2" t="str">
        <v>HPC Systems Splst 1</v>
      </c>
      <c r="K490" s="2"/>
      <c r="N490" s="2"/>
    </row>
    <row r="491" spans="1:14" ht="19.5" customHeight="1" x14ac:dyDescent="0.25">
      <c r="A491" s="2" t="s">
        <v>410</v>
      </c>
      <c r="B491" s="1" t="str">
        <f>VLOOKUP(A491,ClassificationT!A:B,2,FALSE)</f>
        <v>HPC Systems Splst 3</v>
      </c>
      <c r="C491" s="2" t="str">
        <f>VLOOKUP(A491,ClassificationT!A:D,4,FALSE)</f>
        <v>SE</v>
      </c>
      <c r="D491" s="2" t="str">
        <f>VLOOKUP(A491,ClassificationT!A:C,3,FALSE)</f>
        <v>Grade 15</v>
      </c>
      <c r="E491" s="2">
        <f>VLOOKUP(A491,ClassificationT!A:T,19,FALSE)</f>
        <v>4</v>
      </c>
      <c r="F491" s="2">
        <f>VLOOKUP(A491,ClassificationT!A:T,20,FALSE)</f>
        <v>5</v>
      </c>
      <c r="G491" s="2" t="str">
        <f>IFERROR(VLOOKUP(B491,ClassificationT!B:K,10,FALSE),"-")</f>
        <v>Bachelor's degree in a related Technical, Scientific, or Engineering discipline</v>
      </c>
      <c r="H491" s="2" t="str">
        <f>IFERROR(VLOOKUP(B491,ClassificationT!B:L,11,FALSE),"-")</f>
        <v>At Least 5 Years Of Experience Directly Related To The Duties And Responsibilities Specified.</v>
      </c>
      <c r="J491" s="2" t="str">
        <v>HPC Systems Splst 2</v>
      </c>
      <c r="K491" s="2"/>
      <c r="N491" s="2"/>
    </row>
    <row r="492" spans="1:14" ht="19.5" customHeight="1" x14ac:dyDescent="0.25">
      <c r="A492" s="2" t="s">
        <v>5177</v>
      </c>
      <c r="B492" s="1" t="str">
        <f>VLOOKUP(A492,ClassificationT!A:B,2,FALSE)</f>
        <v>HR Administrator 1</v>
      </c>
      <c r="C492" s="2" t="str">
        <f>VLOOKUP(A492,ClassificationT!A:D,4,FALSE)</f>
        <v>SE</v>
      </c>
      <c r="D492" s="2" t="str">
        <f>VLOOKUP(A492,ClassificationT!A:C,3,FALSE)</f>
        <v>Grade 12</v>
      </c>
      <c r="E492" s="2">
        <f>VLOOKUP(A492,ClassificationT!A:T,19,FALSE)</f>
        <v>2</v>
      </c>
      <c r="F492" s="2">
        <f>VLOOKUP(A492,ClassificationT!A:T,20,FALSE)</f>
        <v>5</v>
      </c>
      <c r="G492" s="2" t="str">
        <f>IFERROR(VLOOKUP(B492,ClassificationT!B:K,10,FALSE),"-")</f>
        <v>Successful completion of at least 60 college-level credit hours</v>
      </c>
      <c r="H492" s="2" t="str">
        <f>IFERROR(VLOOKUP(B492,ClassificationT!B:L,11,FALSE),"-")</f>
        <v>At least 5 years of experience directly related to the duties and responsibilities specified.</v>
      </c>
      <c r="J492" s="2" t="str">
        <v>HPC Systems Splst 3</v>
      </c>
      <c r="K492" s="2"/>
      <c r="N492" s="2"/>
    </row>
    <row r="493" spans="1:14" ht="19.5" customHeight="1" x14ac:dyDescent="0.25">
      <c r="A493" s="2" t="s">
        <v>5180</v>
      </c>
      <c r="B493" s="1" t="str">
        <f>VLOOKUP(A493,ClassificationT!A:B,2,FALSE)</f>
        <v>HR Administrator 2</v>
      </c>
      <c r="C493" s="2" t="str">
        <f>VLOOKUP(A493,ClassificationT!A:D,4,FALSE)</f>
        <v>SE</v>
      </c>
      <c r="D493" s="2" t="str">
        <f>VLOOKUP(A493,ClassificationT!A:C,3,FALSE)</f>
        <v>Grade 13</v>
      </c>
      <c r="E493" s="2">
        <f>VLOOKUP(A493,ClassificationT!A:T,19,FALSE)</f>
        <v>4</v>
      </c>
      <c r="F493" s="2">
        <f>VLOOKUP(A493,ClassificationT!A:T,20,FALSE)</f>
        <v>4</v>
      </c>
      <c r="G493" s="2" t="str">
        <f>IFERROR(VLOOKUP(B493,ClassificationT!B:K,10,FALSE),"-")</f>
        <v>Bachelor's degree</v>
      </c>
      <c r="H493" s="2" t="str">
        <f>IFERROR(VLOOKUP(B493,ClassificationT!B:L,11,FALSE),"-")</f>
        <v>At least 4 years of experience directly related to the duties and responsibilities specified.</v>
      </c>
      <c r="J493" s="2" t="str">
        <v>HR Administrator 1</v>
      </c>
      <c r="K493" s="2"/>
      <c r="N493" s="2"/>
    </row>
    <row r="494" spans="1:14" ht="19.5" customHeight="1" x14ac:dyDescent="0.25">
      <c r="A494" s="2" t="s">
        <v>5183</v>
      </c>
      <c r="B494" s="1" t="str">
        <f>VLOOKUP(A494,ClassificationT!A:B,2,FALSE)</f>
        <v>HR Administrator 3</v>
      </c>
      <c r="C494" s="2" t="str">
        <f>VLOOKUP(A494,ClassificationT!A:D,4,FALSE)</f>
        <v>SE</v>
      </c>
      <c r="D494" s="2" t="str">
        <f>VLOOKUP(A494,ClassificationT!A:C,3,FALSE)</f>
        <v>Grade 14</v>
      </c>
      <c r="E494" s="2">
        <f>VLOOKUP(A494,ClassificationT!A:T,19,FALSE)</f>
        <v>4</v>
      </c>
      <c r="F494" s="2">
        <f>VLOOKUP(A494,ClassificationT!A:T,20,FALSE)</f>
        <v>5</v>
      </c>
      <c r="G494" s="2" t="str">
        <f>IFERROR(VLOOKUP(B494,ClassificationT!B:K,10,FALSE),"-")</f>
        <v>Bachelor's degree</v>
      </c>
      <c r="H494" s="2" t="str">
        <f>IFERROR(VLOOKUP(B494,ClassificationT!B:L,11,FALSE),"-")</f>
        <v>At least 5 years of experience directly related to the duties and responsibilities specified.</v>
      </c>
      <c r="J494" s="2" t="str">
        <v>HR Administrator 2</v>
      </c>
      <c r="K494" s="2"/>
      <c r="N494" s="2"/>
    </row>
    <row r="495" spans="1:14" ht="19.5" customHeight="1" x14ac:dyDescent="0.25">
      <c r="A495" s="2" t="s">
        <v>5479</v>
      </c>
      <c r="B495" s="1" t="str">
        <f>VLOOKUP(A495,ClassificationT!A:B,2,FALSE)</f>
        <v>HR Analyst</v>
      </c>
      <c r="C495" s="2" t="str">
        <f>VLOOKUP(A495,ClassificationT!A:D,4,FALSE)</f>
        <v>SE</v>
      </c>
      <c r="D495" s="2" t="str">
        <f>VLOOKUP(A495,ClassificationT!A:C,3,FALSE)</f>
        <v>Grade 11</v>
      </c>
      <c r="E495" s="2">
        <f>VLOOKUP(A495,ClassificationT!A:T,19,FALSE)</f>
        <v>0</v>
      </c>
      <c r="F495" s="2">
        <f>VLOOKUP(A495,ClassificationT!A:T,20,FALSE)</f>
        <v>5</v>
      </c>
      <c r="G495" s="2" t="str">
        <f>IFERROR(VLOOKUP(B495,ClassificationT!B:K,10,FALSE),"-")</f>
        <v>High school diploma or GED</v>
      </c>
      <c r="H495" s="2" t="str">
        <f>IFERROR(VLOOKUP(B495,ClassificationT!B:L,11,FALSE),"-")</f>
        <v>At least 5 years of experience directly related to the duties and responsibilities specified.</v>
      </c>
      <c r="J495" s="2" t="str">
        <v>HR Administrator 3</v>
      </c>
      <c r="K495" s="2"/>
      <c r="N495" s="2"/>
    </row>
    <row r="496" spans="1:14" ht="19.5" customHeight="1" x14ac:dyDescent="0.25">
      <c r="A496" s="4" t="s">
        <v>5481</v>
      </c>
      <c r="B496" s="1" t="str">
        <f>VLOOKUP(A496,ClassificationT!A:B,2,FALSE)</f>
        <v>HR Analyst,Sr</v>
      </c>
      <c r="C496" s="4" t="str">
        <f>VLOOKUP(A496,ClassificationT!A:D,4,FALSE)</f>
        <v>SE</v>
      </c>
      <c r="D496" s="4" t="str">
        <f>VLOOKUP(A496,ClassificationT!A:C,3,FALSE)</f>
        <v>Grade 12</v>
      </c>
      <c r="E496" s="4">
        <f>VLOOKUP(A496,ClassificationT!A:T,19,FALSE)</f>
        <v>0</v>
      </c>
      <c r="F496" s="4">
        <f>VLOOKUP(A496,ClassificationT!A:T,20,FALSE)</f>
        <v>7</v>
      </c>
      <c r="G496" s="4" t="str">
        <f>IFERROR(VLOOKUP(B496,ClassificationT!B:K,10,FALSE),"-")</f>
        <v>High school diploma or GED</v>
      </c>
      <c r="H496" s="4" t="str">
        <f>IFERROR(VLOOKUP(B496,ClassificationT!B:L,11,FALSE),"-")</f>
        <v>At least 7 years of experience directly related to the duties and responsibilities specified.</v>
      </c>
      <c r="J496" s="2" t="str">
        <v>HR Analyst</v>
      </c>
      <c r="K496" s="2"/>
      <c r="N496" s="2"/>
    </row>
    <row r="497" spans="1:14" ht="19.5" customHeight="1" x14ac:dyDescent="0.25">
      <c r="A497" s="2" t="s">
        <v>1083</v>
      </c>
      <c r="B497" s="1" t="str">
        <f>VLOOKUP(A497,ClassificationT!A:B,2,FALSE)</f>
        <v>HR Communications &amp; Proj Splst</v>
      </c>
      <c r="C497" s="2" t="str">
        <f>VLOOKUP(A497,ClassificationT!A:D,4,FALSE)</f>
        <v>SE</v>
      </c>
      <c r="D497" s="2" t="str">
        <f>VLOOKUP(A497,ClassificationT!A:C,3,FALSE)</f>
        <v>Grade 12</v>
      </c>
      <c r="E497" s="2">
        <f>VLOOKUP(A497,ClassificationT!A:T,19,FALSE)</f>
        <v>0</v>
      </c>
      <c r="F497" s="2">
        <f>VLOOKUP(A497,ClassificationT!A:T,20,FALSE)</f>
        <v>5</v>
      </c>
      <c r="G497" s="2" t="str">
        <f>IFERROR(VLOOKUP(B497,ClassificationT!B:K,10,FALSE),"-")</f>
        <v>High school diploma or GED</v>
      </c>
      <c r="H497" s="2" t="str">
        <f>IFERROR(VLOOKUP(B497,ClassificationT!B:L,11,FALSE),"-")</f>
        <v>At Least 5 Years Of Experience Directly Related To The Duties And Responsibilities Specified.</v>
      </c>
      <c r="J497" s="2" t="str">
        <v>HR Analyst,Sr</v>
      </c>
      <c r="K497" s="2"/>
      <c r="N497" s="2"/>
    </row>
    <row r="498" spans="1:14" ht="19.5" customHeight="1" x14ac:dyDescent="0.25">
      <c r="A498" s="2" t="s">
        <v>924</v>
      </c>
      <c r="B498" s="1" t="str">
        <f>VLOOKUP(A498,ClassificationT!A:B,2,FALSE)</f>
        <v>HR Consultant</v>
      </c>
      <c r="C498" s="2" t="str">
        <f>VLOOKUP(A498,ClassificationT!A:D,4,FALSE)</f>
        <v>SE</v>
      </c>
      <c r="D498" s="2" t="str">
        <f>VLOOKUP(A498,ClassificationT!A:C,3,FALSE)</f>
        <v>Grade 13</v>
      </c>
      <c r="E498" s="2">
        <f>VLOOKUP(A498,ClassificationT!A:T,19,FALSE)</f>
        <v>4</v>
      </c>
      <c r="F498" s="2">
        <f>VLOOKUP(A498,ClassificationT!A:T,20,FALSE)</f>
        <v>3</v>
      </c>
      <c r="G498" s="2" t="str">
        <f>IFERROR(VLOOKUP(B498,ClassificationT!B:K,10,FALSE),"-")</f>
        <v>Bachelor's degree</v>
      </c>
      <c r="H498" s="2" t="str">
        <f>IFERROR(VLOOKUP(B498,ClassificationT!B:L,11,FALSE),"-")</f>
        <v>At Least 3 Years Of Experience Directly Related To The Duties And Responsibilities Specified.</v>
      </c>
      <c r="J498" s="2" t="str">
        <v>HR Communications &amp; Proj Splst</v>
      </c>
      <c r="K498" s="2"/>
      <c r="N498" s="2"/>
    </row>
    <row r="499" spans="1:14" ht="19.5" customHeight="1" x14ac:dyDescent="0.25">
      <c r="A499" s="2" t="s">
        <v>699</v>
      </c>
      <c r="B499" s="1" t="str">
        <f>VLOOKUP(A499,ClassificationT!A:B,2,FALSE)</f>
        <v>HR Consultant,Sr</v>
      </c>
      <c r="C499" s="2" t="str">
        <f>VLOOKUP(A499,ClassificationT!A:D,4,FALSE)</f>
        <v>SE</v>
      </c>
      <c r="D499" s="2" t="str">
        <f>VLOOKUP(A499,ClassificationT!A:C,3,FALSE)</f>
        <v>Grade 14</v>
      </c>
      <c r="E499" s="2">
        <f>VLOOKUP(A499,ClassificationT!A:T,19,FALSE)</f>
        <v>4</v>
      </c>
      <c r="F499" s="2">
        <f>VLOOKUP(A499,ClassificationT!A:T,20,FALSE)</f>
        <v>5</v>
      </c>
      <c r="G499" s="2" t="str">
        <f>IFERROR(VLOOKUP(B499,ClassificationT!B:K,10,FALSE),"-")</f>
        <v>Bachelor's degree</v>
      </c>
      <c r="H499" s="2" t="str">
        <f>IFERROR(VLOOKUP(B499,ClassificationT!B:L,11,FALSE),"-")</f>
        <v>At Least 5 Years Of Experience Directly Related To The Duties And Responsibilities Specified.</v>
      </c>
      <c r="J499" s="2" t="str">
        <v>HR Consultant</v>
      </c>
      <c r="K499" s="2"/>
      <c r="N499" s="2"/>
    </row>
    <row r="500" spans="1:14" ht="19.5" customHeight="1" x14ac:dyDescent="0.25">
      <c r="A500" s="2" t="s">
        <v>673</v>
      </c>
      <c r="B500" s="1" t="str">
        <f>VLOOKUP(A500,ClassificationT!A:B,2,FALSE)</f>
        <v>HR Projects Specialist</v>
      </c>
      <c r="C500" s="2" t="str">
        <f>VLOOKUP(A500,ClassificationT!A:D,4,FALSE)</f>
        <v>SE</v>
      </c>
      <c r="D500" s="2" t="str">
        <f>VLOOKUP(A500,ClassificationT!A:C,3,FALSE)</f>
        <v>Grade 14</v>
      </c>
      <c r="E500" s="2">
        <f>VLOOKUP(A500,ClassificationT!A:T,19,FALSE)</f>
        <v>4</v>
      </c>
      <c r="F500" s="2">
        <f>VLOOKUP(A500,ClassificationT!A:T,20,FALSE)</f>
        <v>5</v>
      </c>
      <c r="G500" s="2" t="str">
        <f>IFERROR(VLOOKUP(B500,ClassificationT!B:K,10,FALSE),"-")</f>
        <v>Bachelor's degree</v>
      </c>
      <c r="H500" s="2" t="str">
        <f>IFERROR(VLOOKUP(B500,ClassificationT!B:L,11,FALSE),"-")</f>
        <v>At Least 5 Years Of Experience Directly Related To The Duties And Responsibilities Specified.</v>
      </c>
      <c r="J500" s="2" t="str">
        <v>HR Consultant,Sr</v>
      </c>
      <c r="K500" s="2"/>
      <c r="N500" s="2"/>
    </row>
    <row r="501" spans="1:14" ht="19.5" customHeight="1" x14ac:dyDescent="0.25">
      <c r="A501" s="2" t="s">
        <v>1889</v>
      </c>
      <c r="B501" s="1" t="str">
        <f>VLOOKUP(A501,ClassificationT!A:B,2,FALSE)</f>
        <v>HR Services Rep</v>
      </c>
      <c r="C501" s="2" t="str">
        <f>VLOOKUP(A501,ClassificationT!A:D,4,FALSE)</f>
        <v>SN</v>
      </c>
      <c r="D501" s="2" t="str">
        <f>VLOOKUP(A501,ClassificationT!A:C,3,FALSE)</f>
        <v>Grade 07</v>
      </c>
      <c r="E501" s="2">
        <f>VLOOKUP(A501,ClassificationT!A:T,19,FALSE)</f>
        <v>0</v>
      </c>
      <c r="F501" s="2">
        <f>VLOOKUP(A501,ClassificationT!A:T,20,FALSE)</f>
        <v>3</v>
      </c>
      <c r="G501" s="2" t="str">
        <f>IFERROR(VLOOKUP(B501,ClassificationT!B:K,10,FALSE),"-")</f>
        <v>High school diploma or GED</v>
      </c>
      <c r="H501" s="2" t="str">
        <f>IFERROR(VLOOKUP(B501,ClassificationT!B:L,11,FALSE),"-")</f>
        <v>At Least 3 Years Of Experience Directly Related To The Duties And Responsibilities Specified.</v>
      </c>
      <c r="J501" s="2" t="str">
        <v>HR Projects Specialist</v>
      </c>
      <c r="K501" s="2"/>
      <c r="N501" s="2"/>
    </row>
    <row r="502" spans="1:14" ht="19.5" customHeight="1" x14ac:dyDescent="0.25">
      <c r="A502" s="2" t="s">
        <v>1514</v>
      </c>
      <c r="B502" s="1" t="str">
        <f>VLOOKUP(A502,ClassificationT!A:B,2,FALSE)</f>
        <v>HR Tech</v>
      </c>
      <c r="C502" s="2" t="str">
        <f>VLOOKUP(A502,ClassificationT!A:D,4,FALSE)</f>
        <v>SN</v>
      </c>
      <c r="D502" s="2" t="str">
        <f>VLOOKUP(A502,ClassificationT!A:C,3,FALSE)</f>
        <v>Grade 10</v>
      </c>
      <c r="E502" s="2">
        <f>VLOOKUP(A502,ClassificationT!A:T,19,FALSE)</f>
        <v>0</v>
      </c>
      <c r="F502" s="2">
        <f>VLOOKUP(A502,ClassificationT!A:T,20,FALSE)</f>
        <v>3</v>
      </c>
      <c r="G502" s="2" t="str">
        <f>IFERROR(VLOOKUP(B502,ClassificationT!B:K,10,FALSE),"-")</f>
        <v>High school diploma or GED</v>
      </c>
      <c r="H502" s="2" t="str">
        <f>IFERROR(VLOOKUP(B502,ClassificationT!B:L,11,FALSE),"-")</f>
        <v>At Least 3 Years Of Experience Directly Related To The Duties And Responsibilities Specified.</v>
      </c>
      <c r="J502" s="2" t="str">
        <v>HR Services Rep</v>
      </c>
      <c r="K502" s="2"/>
      <c r="N502" s="2"/>
    </row>
    <row r="503" spans="1:14" ht="19.5" customHeight="1" x14ac:dyDescent="0.25">
      <c r="A503" s="2" t="s">
        <v>1343</v>
      </c>
      <c r="B503" s="1" t="str">
        <f>VLOOKUP(A503,ClassificationT!A:B,2,FALSE)</f>
        <v>HR Tech,Sr</v>
      </c>
      <c r="C503" s="2" t="str">
        <f>VLOOKUP(A503,ClassificationT!A:D,4,FALSE)</f>
        <v>SN</v>
      </c>
      <c r="D503" s="2" t="str">
        <f>VLOOKUP(A503,ClassificationT!A:C,3,FALSE)</f>
        <v>Grade 11</v>
      </c>
      <c r="E503" s="2">
        <f>VLOOKUP(A503,ClassificationT!A:T,19,FALSE)</f>
        <v>0</v>
      </c>
      <c r="F503" s="2">
        <f>VLOOKUP(A503,ClassificationT!A:T,20,FALSE)</f>
        <v>5</v>
      </c>
      <c r="G503" s="2" t="str">
        <f>IFERROR(VLOOKUP(B503,ClassificationT!B:K,10,FALSE),"-")</f>
        <v>High school diploma or GED</v>
      </c>
      <c r="H503" s="2" t="str">
        <f>IFERROR(VLOOKUP(B503,ClassificationT!B:L,11,FALSE),"-")</f>
        <v>At Least 5 Years Of Experience Directly Related To The Duties And Responsibilities Specified.</v>
      </c>
      <c r="J503" s="2" t="str">
        <v>HR Tech</v>
      </c>
      <c r="K503" s="2"/>
      <c r="N503" s="2"/>
    </row>
    <row r="504" spans="1:14" ht="19.5" customHeight="1" x14ac:dyDescent="0.25">
      <c r="A504" s="2" t="s">
        <v>1540</v>
      </c>
      <c r="B504" s="1" t="str">
        <f>VLOOKUP(A504,ClassificationT!A:B,2,FALSE)</f>
        <v>HR Transactions Ctr Rep</v>
      </c>
      <c r="C504" s="2" t="str">
        <f>VLOOKUP(A504,ClassificationT!A:D,4,FALSE)</f>
        <v>SN</v>
      </c>
      <c r="D504" s="2" t="str">
        <f>VLOOKUP(A504,ClassificationT!A:C,3,FALSE)</f>
        <v>Grade 10</v>
      </c>
      <c r="E504" s="2">
        <f>VLOOKUP(A504,ClassificationT!A:T,19,FALSE)</f>
        <v>0</v>
      </c>
      <c r="F504" s="2">
        <f>VLOOKUP(A504,ClassificationT!A:T,20,FALSE)</f>
        <v>3</v>
      </c>
      <c r="G504" s="2" t="str">
        <f>IFERROR(VLOOKUP(B504,ClassificationT!B:K,10,FALSE),"-")</f>
        <v>High school diploma or GED</v>
      </c>
      <c r="H504" s="2" t="str">
        <f>IFERROR(VLOOKUP(B504,ClassificationT!B:L,11,FALSE),"-")</f>
        <v xml:space="preserve">  At Least 3 Years Of  Experience Directly Related To The Duties And Responsibilities Specified.</v>
      </c>
      <c r="J504" s="2" t="str">
        <v>HR Tech,Sr</v>
      </c>
      <c r="K504" s="2"/>
      <c r="N504" s="2"/>
    </row>
    <row r="505" spans="1:14" ht="19.5" customHeight="1" x14ac:dyDescent="0.25">
      <c r="A505" s="2" t="s">
        <v>1373</v>
      </c>
      <c r="B505" s="1" t="str">
        <f>VLOOKUP(A505,ClassificationT!A:B,2,FALSE)</f>
        <v>HR Transactions Ctr Rep,Sr</v>
      </c>
      <c r="C505" s="2" t="str">
        <f>VLOOKUP(A505,ClassificationT!A:D,4,FALSE)</f>
        <v>SN</v>
      </c>
      <c r="D505" s="2" t="str">
        <f>VLOOKUP(A505,ClassificationT!A:C,3,FALSE)</f>
        <v>Grade 11</v>
      </c>
      <c r="E505" s="2">
        <f>VLOOKUP(A505,ClassificationT!A:T,19,FALSE)</f>
        <v>0</v>
      </c>
      <c r="F505" s="2">
        <f>VLOOKUP(A505,ClassificationT!A:T,20,FALSE)</f>
        <v>5</v>
      </c>
      <c r="G505" s="2" t="str">
        <f>IFERROR(VLOOKUP(B505,ClassificationT!B:K,10,FALSE),"-")</f>
        <v>High school diploma or GED</v>
      </c>
      <c r="H505" s="2" t="str">
        <f>IFERROR(VLOOKUP(B505,ClassificationT!B:L,11,FALSE),"-")</f>
        <v xml:space="preserve"> At Least 5 Years Of Experience Directly Related To The Duties And Responsibilities Specified.</v>
      </c>
      <c r="J505" s="2" t="str">
        <v>HR Transactions Ctr Rep</v>
      </c>
      <c r="K505" s="2"/>
      <c r="N505" s="2"/>
    </row>
    <row r="506" spans="1:14" ht="19.5" customHeight="1" x14ac:dyDescent="0.25">
      <c r="A506" s="2" t="s">
        <v>617</v>
      </c>
      <c r="B506" s="1" t="str">
        <f>VLOOKUP(A506,ClassificationT!A:B,2,FALSE)</f>
        <v>HS Associate Scientist 3</v>
      </c>
      <c r="C506" s="2" t="str">
        <f>VLOOKUP(A506,ClassificationT!A:D,4,FALSE)</f>
        <v>SE</v>
      </c>
      <c r="D506" s="2" t="str">
        <f>VLOOKUP(A506,ClassificationT!A:C,3,FALSE)</f>
        <v>Grade 14</v>
      </c>
      <c r="E506" s="2">
        <f>VLOOKUP(A506,ClassificationT!A:T,19,FALSE)</f>
        <v>6</v>
      </c>
      <c r="F506" s="2">
        <f>VLOOKUP(A506,ClassificationT!A:T,20,FALSE)</f>
        <v>5</v>
      </c>
      <c r="G506" s="2" t="str">
        <f>IFERROR(VLOOKUP(B506,ClassificationT!B:K,10,FALSE),"-")</f>
        <v>Master's degree</v>
      </c>
      <c r="H506" s="2" t="str">
        <f>IFERROR(VLOOKUP(B506,ClassificationT!B:L,11,FALSE),"-")</f>
        <v>At Least 5 Years Of Experience Directly Related To The Duties And Responsibilities Specified.</v>
      </c>
      <c r="J506" s="2" t="str">
        <v>HR Transactions Ctr Rep,Sr</v>
      </c>
      <c r="K506" s="2"/>
      <c r="N506" s="2"/>
    </row>
    <row r="507" spans="1:14" ht="19.5" customHeight="1" x14ac:dyDescent="0.25">
      <c r="A507" s="2" t="s">
        <v>1897</v>
      </c>
      <c r="B507" s="1" t="str">
        <f>VLOOKUP(A507,ClassificationT!A:B,2,FALSE)</f>
        <v>HS Research Assistant</v>
      </c>
      <c r="C507" s="2" t="str">
        <f>VLOOKUP(A507,ClassificationT!A:D,4,FALSE)</f>
        <v>SN</v>
      </c>
      <c r="D507" s="2" t="str">
        <f>VLOOKUP(A507,ClassificationT!A:C,3,FALSE)</f>
        <v>Grade 06</v>
      </c>
      <c r="E507" s="2">
        <f>VLOOKUP(A507,ClassificationT!A:T,19,FALSE)</f>
        <v>0</v>
      </c>
      <c r="F507" s="2">
        <f>VLOOKUP(A507,ClassificationT!A:T,20,FALSE)</f>
        <v>0</v>
      </c>
      <c r="G507" s="2" t="str">
        <f>IFERROR(VLOOKUP(B507,ClassificationT!B:K,10,FALSE),"-")</f>
        <v>High School Diploma or GED</v>
      </c>
      <c r="H507" s="2" t="str">
        <f>IFERROR(VLOOKUP(B507,ClassificationT!B:L,11,FALSE),"-")</f>
        <v>No Previous Experience Required.</v>
      </c>
      <c r="J507" s="2" t="str">
        <v>HS Associate Scientist 3</v>
      </c>
      <c r="K507" s="2"/>
      <c r="N507" s="2"/>
    </row>
    <row r="508" spans="1:14" ht="19.5" customHeight="1" x14ac:dyDescent="0.25">
      <c r="A508" s="2" t="s">
        <v>1380</v>
      </c>
      <c r="B508" s="1" t="str">
        <f>VLOOKUP(A508,ClassificationT!A:B,2,FALSE)</f>
        <v>HS Research Splst</v>
      </c>
      <c r="C508" s="2" t="str">
        <f>VLOOKUP(A508,ClassificationT!A:D,4,FALSE)</f>
        <v>SE</v>
      </c>
      <c r="D508" s="2" t="str">
        <f>VLOOKUP(A508,ClassificationT!A:C,3,FALSE)</f>
        <v>Grade 11</v>
      </c>
      <c r="E508" s="2">
        <f>VLOOKUP(A508,ClassificationT!A:T,19,FALSE)</f>
        <v>0</v>
      </c>
      <c r="F508" s="2">
        <f>VLOOKUP(A508,ClassificationT!A:T,20,FALSE)</f>
        <v>7</v>
      </c>
      <c r="G508" s="2" t="str">
        <f>IFERROR(VLOOKUP(B508,ClassificationT!B:K,10,FALSE),"-")</f>
        <v>High school diploma or GED</v>
      </c>
      <c r="H508" s="2" t="str">
        <f>IFERROR(VLOOKUP(B508,ClassificationT!B:L,11,FALSE),"-")</f>
        <v>At Least 7 Years Experience Directly Related To The Duties And Responsibilities Specified.</v>
      </c>
      <c r="J508" s="2" t="str">
        <v>HS Research Assistant</v>
      </c>
      <c r="K508" s="2"/>
      <c r="N508" s="2"/>
    </row>
    <row r="509" spans="1:14" ht="19.5" customHeight="1" x14ac:dyDescent="0.25">
      <c r="A509" s="2" t="s">
        <v>1742</v>
      </c>
      <c r="B509" s="1" t="str">
        <f>VLOOKUP(A509,ClassificationT!A:B,2,FALSE)</f>
        <v>HS Research Tech 1</v>
      </c>
      <c r="C509" s="2" t="str">
        <f>VLOOKUP(A509,ClassificationT!A:D,4,FALSE)</f>
        <v>SN</v>
      </c>
      <c r="D509" s="2" t="str">
        <f>VLOOKUP(A509,ClassificationT!A:C,3,FALSE)</f>
        <v>Grade 08</v>
      </c>
      <c r="E509" s="2">
        <f>VLOOKUP(A509,ClassificationT!A:T,19,FALSE)</f>
        <v>0</v>
      </c>
      <c r="F509" s="2">
        <f>VLOOKUP(A509,ClassificationT!A:T,20,FALSE)</f>
        <v>1</v>
      </c>
      <c r="G509" s="2" t="str">
        <f>IFERROR(VLOOKUP(B509,ClassificationT!B:K,10,FALSE),"-")</f>
        <v>High school diploma or GED</v>
      </c>
      <c r="H509" s="2" t="str">
        <f>IFERROR(VLOOKUP(B509,ClassificationT!B:L,11,FALSE),"-")</f>
        <v>At Least 1 Year Of Directly Related Student Practicum Or Equivalent Experience Directly Related To The Duties And Responsibilities Specified.</v>
      </c>
      <c r="J509" s="2" t="str">
        <v>HS Research Splst</v>
      </c>
      <c r="K509" s="2"/>
      <c r="N509" s="2"/>
    </row>
    <row r="510" spans="1:14" ht="19.5" customHeight="1" x14ac:dyDescent="0.25">
      <c r="A510" s="2" t="s">
        <v>1623</v>
      </c>
      <c r="B510" s="1" t="str">
        <f>VLOOKUP(A510,ClassificationT!A:B,2,FALSE)</f>
        <v>HS Research Tech 2</v>
      </c>
      <c r="C510" s="2" t="str">
        <f>VLOOKUP(A510,ClassificationT!A:D,4,FALSE)</f>
        <v>SN</v>
      </c>
      <c r="D510" s="2" t="str">
        <f>VLOOKUP(A510,ClassificationT!A:C,3,FALSE)</f>
        <v>Grade 09</v>
      </c>
      <c r="E510" s="2">
        <f>VLOOKUP(A510,ClassificationT!A:T,19,FALSE)</f>
        <v>0</v>
      </c>
      <c r="F510" s="2">
        <f>VLOOKUP(A510,ClassificationT!A:T,20,FALSE)</f>
        <v>3</v>
      </c>
      <c r="G510" s="2" t="str">
        <f>IFERROR(VLOOKUP(B510,ClassificationT!B:K,10,FALSE),"-")</f>
        <v>High school diploma or GED</v>
      </c>
      <c r="H510" s="2" t="str">
        <f>IFERROR(VLOOKUP(B510,ClassificationT!B:L,11,FALSE),"-")</f>
        <v>At Least 3 Years Of Experience Directly Related To The Duties And Responsibilities Specified.</v>
      </c>
      <c r="J510" s="2" t="str">
        <v>HS Research Tech 1</v>
      </c>
      <c r="K510" s="2"/>
      <c r="N510" s="2"/>
    </row>
    <row r="511" spans="1:14" ht="19.5" customHeight="1" x14ac:dyDescent="0.25">
      <c r="A511" s="2" t="s">
        <v>1460</v>
      </c>
      <c r="B511" s="1" t="str">
        <f>VLOOKUP(A511,ClassificationT!A:B,2,FALSE)</f>
        <v>HS Research Tech 3</v>
      </c>
      <c r="C511" s="2" t="str">
        <f>VLOOKUP(A511,ClassificationT!A:D,4,FALSE)</f>
        <v>SN</v>
      </c>
      <c r="D511" s="2" t="str">
        <f>VLOOKUP(A511,ClassificationT!A:C,3,FALSE)</f>
        <v>Grade 10</v>
      </c>
      <c r="E511" s="2">
        <f>VLOOKUP(A511,ClassificationT!A:T,19,FALSE)</f>
        <v>0</v>
      </c>
      <c r="F511" s="2">
        <f>VLOOKUP(A511,ClassificationT!A:T,20,FALSE)</f>
        <v>5</v>
      </c>
      <c r="G511" s="2" t="str">
        <f>IFERROR(VLOOKUP(B511,ClassificationT!B:K,10,FALSE),"-")</f>
        <v>High school diploma or GED</v>
      </c>
      <c r="H511" s="2" t="str">
        <f>IFERROR(VLOOKUP(B511,ClassificationT!B:L,11,FALSE),"-")</f>
        <v>At Least 5 Years Of Experience Directly Related To The Duties And Responsibilities Specified.</v>
      </c>
      <c r="J511" s="2" t="str">
        <v>HS Research Tech 2</v>
      </c>
      <c r="K511" s="2"/>
      <c r="N511" s="2"/>
    </row>
    <row r="512" spans="1:14" ht="19.5" customHeight="1" x14ac:dyDescent="0.25">
      <c r="A512" s="2" t="s">
        <v>832</v>
      </c>
      <c r="B512" s="1" t="str">
        <f>VLOOKUP(A512,ClassificationT!A:B,2,FALSE)</f>
        <v>HS Sr Research Specialist</v>
      </c>
      <c r="C512" s="2" t="str">
        <f>VLOOKUP(A512,ClassificationT!A:D,4,FALSE)</f>
        <v>SE</v>
      </c>
      <c r="D512" s="2" t="str">
        <f>VLOOKUP(A512,ClassificationT!A:C,3,FALSE)</f>
        <v>Grade 13</v>
      </c>
      <c r="E512" s="2">
        <f>VLOOKUP(A512,ClassificationT!A:T,19,FALSE)</f>
        <v>0</v>
      </c>
      <c r="F512" s="2">
        <f>VLOOKUP(A512,ClassificationT!A:T,20,FALSE)</f>
        <v>9</v>
      </c>
      <c r="G512" s="2" t="str">
        <f>IFERROR(VLOOKUP(B512,ClassificationT!B:K,10,FALSE),"-")</f>
        <v>High school diploma or GED</v>
      </c>
      <c r="H512" s="2" t="str">
        <f>IFERROR(VLOOKUP(B512,ClassificationT!B:L,11,FALSE),"-")</f>
        <v>At Least 9 Years Of Experience Directly Related To The Duties And Responsibilities Specified.</v>
      </c>
      <c r="J512" s="2" t="str">
        <v>HS Research Tech 3</v>
      </c>
      <c r="K512" s="2"/>
      <c r="N512" s="2"/>
    </row>
    <row r="513" spans="1:14" ht="19.5" customHeight="1" x14ac:dyDescent="0.25">
      <c r="A513" s="2" t="s">
        <v>1045</v>
      </c>
      <c r="B513" s="1" t="str">
        <f>VLOOKUP(A513,ClassificationT!A:B,2,FALSE)</f>
        <v>HS/Associate Scientist 1</v>
      </c>
      <c r="C513" s="2" t="str">
        <f>VLOOKUP(A513,ClassificationT!A:D,4,FALSE)</f>
        <v>SE</v>
      </c>
      <c r="D513" s="2" t="str">
        <f>VLOOKUP(A513,ClassificationT!A:C,3,FALSE)</f>
        <v>Grade 12</v>
      </c>
      <c r="E513" s="2">
        <f>VLOOKUP(A513,ClassificationT!A:T,19,FALSE)</f>
        <v>4</v>
      </c>
      <c r="F513" s="2">
        <f>VLOOKUP(A513,ClassificationT!A:T,20,FALSE)</f>
        <v>3</v>
      </c>
      <c r="G513" s="2" t="str">
        <f>IFERROR(VLOOKUP(B513,ClassificationT!B:K,10,FALSE),"-")</f>
        <v>Bachelor's degree</v>
      </c>
      <c r="H513" s="2" t="str">
        <f>IFERROR(VLOOKUP(B513,ClassificationT!B:L,11,FALSE),"-")</f>
        <v>At Least 3 Years Of Experience Directly Related To The Duties And Responsibilities Specified.</v>
      </c>
      <c r="J513" s="2" t="str">
        <v>HS Sr Research Specialist</v>
      </c>
      <c r="K513" s="2"/>
      <c r="N513" s="2"/>
    </row>
    <row r="514" spans="1:14" ht="19.5" customHeight="1" x14ac:dyDescent="0.25">
      <c r="A514" s="2" t="s">
        <v>826</v>
      </c>
      <c r="B514" s="1" t="str">
        <f>VLOOKUP(A514,ClassificationT!A:B,2,FALSE)</f>
        <v>HS/Associate Scientist 2</v>
      </c>
      <c r="C514" s="2" t="str">
        <f>VLOOKUP(A514,ClassificationT!A:D,4,FALSE)</f>
        <v>SE</v>
      </c>
      <c r="D514" s="2" t="str">
        <f>VLOOKUP(A514,ClassificationT!A:C,3,FALSE)</f>
        <v>Grade 13</v>
      </c>
      <c r="E514" s="2">
        <f>VLOOKUP(A514,ClassificationT!A:T,19,FALSE)</f>
        <v>6</v>
      </c>
      <c r="F514" s="2">
        <f>VLOOKUP(A514,ClassificationT!A:T,20,FALSE)</f>
        <v>3</v>
      </c>
      <c r="G514" s="2" t="str">
        <f>IFERROR(VLOOKUP(B514,ClassificationT!B:K,10,FALSE),"-")</f>
        <v>Master's degree</v>
      </c>
      <c r="H514" s="2" t="str">
        <f>IFERROR(VLOOKUP(B514,ClassificationT!B:L,11,FALSE),"-")</f>
        <v>At Least 3 Years Of Experience Directly Related To The Duties And Responsibilities Specified.</v>
      </c>
      <c r="J514" s="2" t="str">
        <v>HS/Associate Scientist 1</v>
      </c>
      <c r="K514" s="2"/>
      <c r="N514" s="2"/>
    </row>
    <row r="515" spans="1:14" ht="19.5" customHeight="1" x14ac:dyDescent="0.25">
      <c r="A515" s="2" t="s">
        <v>397</v>
      </c>
      <c r="B515" s="1" t="str">
        <f>VLOOKUP(A515,ClassificationT!A:B,2,FALSE)</f>
        <v>HSC Budgets Administrator</v>
      </c>
      <c r="C515" s="2" t="str">
        <f>VLOOKUP(A515,ClassificationT!A:D,4,FALSE)</f>
        <v>SE</v>
      </c>
      <c r="D515" s="2" t="str">
        <f>VLOOKUP(A515,ClassificationT!A:C,3,FALSE)</f>
        <v>Grade 15</v>
      </c>
      <c r="E515" s="2">
        <f>VLOOKUP(A515,ClassificationT!A:T,19,FALSE)</f>
        <v>4</v>
      </c>
      <c r="F515" s="2">
        <f>VLOOKUP(A515,ClassificationT!A:T,20,FALSE)</f>
        <v>3</v>
      </c>
      <c r="G515" s="2" t="str">
        <f>IFERROR(VLOOKUP(B515,ClassificationT!B:K,10,FALSE),"-")</f>
        <v>Bachelor's degree</v>
      </c>
      <c r="H515" s="2" t="str">
        <f>IFERROR(VLOOKUP(B515,ClassificationT!B:L,11,FALSE),"-")</f>
        <v>At Least 3 Years Of Experience Directly Related To The Duties And Responsibilities Specified.</v>
      </c>
      <c r="J515" s="2" t="str">
        <v>HS/Associate Scientist 2</v>
      </c>
      <c r="K515" s="2"/>
      <c r="N515" s="2"/>
    </row>
    <row r="516" spans="1:14" ht="19.5" customHeight="1" x14ac:dyDescent="0.25">
      <c r="A516" s="2" t="s">
        <v>232</v>
      </c>
      <c r="B516" s="1" t="str">
        <f>VLOOKUP(A516,ClassificationT!A:B,2,FALSE)</f>
        <v>HSC Faculty Contracts Director</v>
      </c>
      <c r="C516" s="2" t="str">
        <f>VLOOKUP(A516,ClassificationT!A:D,4,FALSE)</f>
        <v>SE</v>
      </c>
      <c r="D516" s="2" t="str">
        <f>VLOOKUP(A516,ClassificationT!A:C,3,FALSE)</f>
        <v>Grade 16</v>
      </c>
      <c r="E516" s="2">
        <f>VLOOKUP(A516,ClassificationT!A:T,19,FALSE)</f>
        <v>4</v>
      </c>
      <c r="F516" s="2">
        <f>VLOOKUP(A516,ClassificationT!A:T,20,FALSE)</f>
        <v>7</v>
      </c>
      <c r="G516" s="2" t="str">
        <f>IFERROR(VLOOKUP(B516,ClassificationT!B:K,10,FALSE),"-")</f>
        <v>Bachelor's degree</v>
      </c>
      <c r="H516" s="2" t="str">
        <f>IFERROR(VLOOKUP(B516,ClassificationT!B:L,11,FALSE),"-")</f>
        <v>At Least 7 Years Of Experience Directly Related To The Duties And Responsibilities Specified.</v>
      </c>
      <c r="J516" s="2" t="str">
        <v>HSC Budgets Administrator</v>
      </c>
      <c r="K516" s="2"/>
      <c r="N516" s="2"/>
    </row>
    <row r="517" spans="1:14" ht="19.5" customHeight="1" x14ac:dyDescent="0.25">
      <c r="A517" s="2" t="s">
        <v>842</v>
      </c>
      <c r="B517" s="1" t="str">
        <f>VLOOKUP(A517,ClassificationT!A:B,2,FALSE)</f>
        <v>HSC Media Relations Mgr</v>
      </c>
      <c r="C517" s="2" t="str">
        <f>VLOOKUP(A517,ClassificationT!A:D,4,FALSE)</f>
        <v>SE</v>
      </c>
      <c r="D517" s="2" t="str">
        <f>VLOOKUP(A517,ClassificationT!A:C,3,FALSE)</f>
        <v>Grade 13</v>
      </c>
      <c r="E517" s="2">
        <f>VLOOKUP(A517,ClassificationT!A:T,19,FALSE)</f>
        <v>4</v>
      </c>
      <c r="F517" s="2">
        <f>VLOOKUP(A517,ClassificationT!A:T,20,FALSE)</f>
        <v>3</v>
      </c>
      <c r="G517" s="2" t="str">
        <f>IFERROR(VLOOKUP(B517,ClassificationT!B:K,10,FALSE),"-")</f>
        <v>Bachelor's degree</v>
      </c>
      <c r="H517" s="2" t="str">
        <f>IFERROR(VLOOKUP(B517,ClassificationT!B:L,11,FALSE),"-")</f>
        <v>At Least 3 Years Of Experience Directly Related To The Duties And Responsibilities Specified.</v>
      </c>
      <c r="J517" s="2" t="str">
        <v>HSC Faculty Contracts Director</v>
      </c>
      <c r="K517" s="2"/>
      <c r="N517" s="2"/>
    </row>
    <row r="518" spans="1:14" ht="19.5" customHeight="1" x14ac:dyDescent="0.25">
      <c r="A518" s="2" t="s">
        <v>390</v>
      </c>
      <c r="B518" s="1" t="str">
        <f>VLOOKUP(A518,ClassificationT!A:B,2,FALSE)</f>
        <v>HSC Mgr,Compliance</v>
      </c>
      <c r="C518" s="2" t="str">
        <f>VLOOKUP(A518,ClassificationT!A:D,4,FALSE)</f>
        <v>SE</v>
      </c>
      <c r="D518" s="2" t="str">
        <f>VLOOKUP(A518,ClassificationT!A:C,3,FALSE)</f>
        <v>Grade 15</v>
      </c>
      <c r="E518" s="2">
        <f>VLOOKUP(A518,ClassificationT!A:T,19,FALSE)</f>
        <v>4</v>
      </c>
      <c r="F518" s="2">
        <f>VLOOKUP(A518,ClassificationT!A:T,20,FALSE)</f>
        <v>5</v>
      </c>
      <c r="G518" s="2" t="str">
        <f>IFERROR(VLOOKUP(B518,ClassificationT!B:K,10,FALSE),"-")</f>
        <v>Bachelor's degree</v>
      </c>
      <c r="H518" s="2" t="str">
        <f>IFERROR(VLOOKUP(B518,ClassificationT!B:L,11,FALSE),"-")</f>
        <v>At Least 5 Years Of Experience Directly Related To The Duties And Responsibilities Specified.</v>
      </c>
      <c r="J518" s="2" t="str">
        <v>HSC Media Relations Mgr</v>
      </c>
      <c r="K518" s="2"/>
      <c r="N518" s="2"/>
    </row>
    <row r="519" spans="1:14" ht="19.5" customHeight="1" x14ac:dyDescent="0.25">
      <c r="A519" s="2" t="s">
        <v>760</v>
      </c>
      <c r="B519" s="1" t="str">
        <f>VLOOKUP(A519,ClassificationT!A:B,2,FALSE)</f>
        <v>Human Protections Specialist</v>
      </c>
      <c r="C519" s="2" t="str">
        <f>VLOOKUP(A519,ClassificationT!A:D,4,FALSE)</f>
        <v>SE</v>
      </c>
      <c r="D519" s="2" t="str">
        <f>VLOOKUP(A519,ClassificationT!A:C,3,FALSE)</f>
        <v>Grade 13</v>
      </c>
      <c r="E519" s="2">
        <f>VLOOKUP(A519,ClassificationT!A:T,19,FALSE)</f>
        <v>4</v>
      </c>
      <c r="F519" s="2">
        <f>VLOOKUP(A519,ClassificationT!A:T,20,FALSE)</f>
        <v>3</v>
      </c>
      <c r="G519" s="2" t="str">
        <f>IFERROR(VLOOKUP(B519,ClassificationT!B:K,10,FALSE),"-")</f>
        <v>Bachelor's degree in Nursing, Biomedical Science, or closely related field</v>
      </c>
      <c r="H519" s="2" t="str">
        <f>IFERROR(VLOOKUP(B519,ClassificationT!B:L,11,FALSE),"-")</f>
        <v>At Least 3 Years Of Experience Directly Related To The Duties And Responsibilities Specified.</v>
      </c>
      <c r="J519" s="2" t="str">
        <v>HSC Mgr,Compliance</v>
      </c>
      <c r="K519" s="2"/>
      <c r="N519" s="2"/>
    </row>
    <row r="520" spans="1:14" ht="19.5" customHeight="1" x14ac:dyDescent="0.25">
      <c r="A520" s="2" t="s">
        <v>1387</v>
      </c>
      <c r="B520" s="1" t="str">
        <f>VLOOKUP(A520,ClassificationT!A:B,2,FALSE)</f>
        <v>Human Research Review Analyst</v>
      </c>
      <c r="C520" s="2" t="str">
        <f>VLOOKUP(A520,ClassificationT!A:D,4,FALSE)</f>
        <v>SN</v>
      </c>
      <c r="D520" s="2" t="str">
        <f>VLOOKUP(A520,ClassificationT!A:C,3,FALSE)</f>
        <v>Grade 10</v>
      </c>
      <c r="E520" s="2">
        <f>VLOOKUP(A520,ClassificationT!A:T,19,FALSE)</f>
        <v>0</v>
      </c>
      <c r="F520" s="2">
        <f>VLOOKUP(A520,ClassificationT!A:T,20,FALSE)</f>
        <v>5</v>
      </c>
      <c r="G520" s="2" t="str">
        <f>IFERROR(VLOOKUP(B520,ClassificationT!B:K,10,FALSE),"-")</f>
        <v>High school diploma or GED</v>
      </c>
      <c r="H520" s="2" t="str">
        <f>IFERROR(VLOOKUP(B520,ClassificationT!B:L,11,FALSE),"-")</f>
        <v>At Least 5 Years Of Experience Directly Related To The Duties And Responsibilities Specified.</v>
      </c>
      <c r="J520" s="2" t="str">
        <v>Human Protections Specialist</v>
      </c>
      <c r="K520" s="2"/>
      <c r="N520" s="2"/>
    </row>
    <row r="521" spans="1:14" ht="19.5" customHeight="1" x14ac:dyDescent="0.25">
      <c r="A521" s="2" t="s">
        <v>1749</v>
      </c>
      <c r="B521" s="1" t="str">
        <f>VLOOKUP(A521,ClassificationT!A:B,2,FALSE)</f>
        <v>HVAC Tech 1</v>
      </c>
      <c r="C521" s="2" t="str">
        <f>VLOOKUP(A521,ClassificationT!A:D,4,FALSE)</f>
        <v>SW</v>
      </c>
      <c r="D521" s="2" t="str">
        <f>VLOOKUP(A521,ClassificationT!A:C,3,FALSE)</f>
        <v>Grade 08</v>
      </c>
      <c r="E521" s="2">
        <f>VLOOKUP(A521,ClassificationT!A:T,19,FALSE)</f>
        <v>0</v>
      </c>
      <c r="F521" s="2">
        <f>VLOOKUP(A521,ClassificationT!A:T,20,FALSE)</f>
        <v>2</v>
      </c>
      <c r="G521" s="2" t="str">
        <f>IFERROR(VLOOKUP(B521,ClassificationT!B:K,10,FALSE),"-")</f>
        <v>High school diploma or GED</v>
      </c>
      <c r="H521" s="2" t="str">
        <f>IFERROR(VLOOKUP(B521,ClassificationT!B:L,11,FALSE),"-")</f>
        <v>At Least 2 Years Of Experience Directly Related To The Duties And Responsibilities Specified.
Possession Of A Current New Mexico State Hvac Related License.</v>
      </c>
      <c r="J521" s="2" t="str">
        <v>Human Research Review Analyst</v>
      </c>
      <c r="K521" s="2"/>
      <c r="N521" s="2"/>
    </row>
    <row r="522" spans="1:14" ht="19.5" customHeight="1" x14ac:dyDescent="0.25">
      <c r="A522" s="2" t="s">
        <v>1473</v>
      </c>
      <c r="B522" s="1" t="str">
        <f>VLOOKUP(A522,ClassificationT!A:B,2,FALSE)</f>
        <v>HVAC Tech 2</v>
      </c>
      <c r="C522" s="2" t="str">
        <f>VLOOKUP(A522,ClassificationT!A:D,4,FALSE)</f>
        <v>SW</v>
      </c>
      <c r="D522" s="2" t="str">
        <f>VLOOKUP(A522,ClassificationT!A:C,3,FALSE)</f>
        <v>Grade 10</v>
      </c>
      <c r="E522" s="2">
        <f>VLOOKUP(A522,ClassificationT!A:T,19,FALSE)</f>
        <v>0</v>
      </c>
      <c r="F522" s="2">
        <f>VLOOKUP(A522,ClassificationT!A:T,20,FALSE)</f>
        <v>4</v>
      </c>
      <c r="G522" s="2" t="str">
        <f>IFERROR(VLOOKUP(B522,ClassificationT!B:K,10,FALSE),"-")</f>
        <v>High school diploma or GED</v>
      </c>
      <c r="H522" s="2" t="str">
        <f>IFERROR(VLOOKUP(B522,ClassificationT!B:L,11,FALSE),"-")</f>
        <v>At Least 4 Years Of Experience Directly Related To The Duties And Responsibilities Specified.
Possession Of A Current New Mexico State Journeyman'S Refrigeration License (Jr) And Epa Universal Refrigerant Recovery Certification.</v>
      </c>
      <c r="J522" s="2" t="str">
        <v>HVAC Tech 1</v>
      </c>
      <c r="K522" s="2"/>
      <c r="N522" s="2"/>
    </row>
    <row r="523" spans="1:14" ht="19.5" customHeight="1" x14ac:dyDescent="0.25">
      <c r="A523" s="4" t="s">
        <v>972</v>
      </c>
      <c r="B523" s="1" t="str">
        <f>VLOOKUP(A523,ClassificationT!A:B,2,FALSE)</f>
        <v>ID Card Services,Mgr</v>
      </c>
      <c r="C523" s="2" t="str">
        <f>VLOOKUP(A523,ClassificationT!A:D,4,FALSE)</f>
        <v>SE</v>
      </c>
      <c r="D523" s="4" t="str">
        <f>VLOOKUP(A523,ClassificationT!A:C,3,FALSE)</f>
        <v>Grade 12</v>
      </c>
      <c r="E523" s="4">
        <f>VLOOKUP(A523,ClassificationT!A:T,19,FALSE)</f>
        <v>4</v>
      </c>
      <c r="F523" s="4">
        <f>VLOOKUP(A523,ClassificationT!A:T,20,FALSE)</f>
        <v>3</v>
      </c>
      <c r="G523" s="4" t="str">
        <f>IFERROR(VLOOKUP(B523,ClassificationT!B:K,10,FALSE),"-")</f>
        <v>Bachelor's degree</v>
      </c>
      <c r="H523" s="4" t="str">
        <f>IFERROR(VLOOKUP(B523,ClassificationT!B:L,11,FALSE),"-")</f>
        <v>At Least 3 Years Of Experience Directly Related To The Duties And Responsibilities Specified.</v>
      </c>
      <c r="J523" s="2" t="str">
        <v>HVAC Tech 2</v>
      </c>
      <c r="K523" s="2"/>
      <c r="N523" s="2"/>
    </row>
    <row r="524" spans="1:14" ht="19.5" customHeight="1" x14ac:dyDescent="0.25">
      <c r="A524" s="2" t="s">
        <v>464</v>
      </c>
      <c r="B524" s="1" t="str">
        <f>VLOOKUP(A524,ClassificationT!A:B,2,FALSE)</f>
        <v>Industrial Security Officer</v>
      </c>
      <c r="C524" s="2" t="str">
        <f>VLOOKUP(A524,ClassificationT!A:D,4,FALSE)</f>
        <v>SE</v>
      </c>
      <c r="D524" s="2" t="str">
        <f>VLOOKUP(A524,ClassificationT!A:C,3,FALSE)</f>
        <v>Grade 15</v>
      </c>
      <c r="E524" s="2">
        <f>VLOOKUP(A524,ClassificationT!A:T,19,FALSE)</f>
        <v>4</v>
      </c>
      <c r="F524" s="2">
        <f>VLOOKUP(A524,ClassificationT!A:T,20,FALSE)</f>
        <v>5</v>
      </c>
      <c r="G524" s="2" t="str">
        <f>IFERROR(VLOOKUP(B524,ClassificationT!B:K,10,FALSE),"-")</f>
        <v>Bachelor's degree</v>
      </c>
      <c r="H524" s="2" t="str">
        <f>IFERROR(VLOOKUP(B524,ClassificationT!B:L,11,FALSE),"-")</f>
        <v>At Least 5 Years Of Experience Directly Related To The Duties And Responsibilities Specified.</v>
      </c>
      <c r="J524" s="2" t="str">
        <v>ID Card Services,Mgr</v>
      </c>
      <c r="K524" s="2"/>
      <c r="N524" s="2"/>
    </row>
    <row r="525" spans="1:14" ht="19.5" customHeight="1" x14ac:dyDescent="0.25">
      <c r="A525" s="2" t="s">
        <v>154</v>
      </c>
      <c r="B525" s="1" t="str">
        <f>VLOOKUP(A525,ClassificationT!A:B,2,FALSE)</f>
        <v>Info Security Ofcr</v>
      </c>
      <c r="C525" s="2" t="str">
        <f>VLOOKUP(A525,ClassificationT!A:D,4,FALSE)</f>
        <v>SC</v>
      </c>
      <c r="D525" s="2" t="str">
        <f>VLOOKUP(A525,ClassificationT!A:C,3,FALSE)</f>
        <v>Grade 17</v>
      </c>
      <c r="E525" s="2">
        <f>VLOOKUP(A525,ClassificationT!A:T,19,FALSE)</f>
        <v>4</v>
      </c>
      <c r="F525" s="2">
        <f>VLOOKUP(A525,ClassificationT!A:T,20,FALSE)</f>
        <v>8</v>
      </c>
      <c r="G525" s="2" t="str">
        <f>IFERROR(VLOOKUP(B525,ClassificationT!B:K,10,FALSE),"-")</f>
        <v>Bachelor's degree</v>
      </c>
      <c r="H525" s="2" t="str">
        <f>IFERROR(VLOOKUP(B525,ClassificationT!B:L,11,FALSE),"-")</f>
        <v>At Least 8 Years Of Experience Directly Related To The Duties And Responsibilities Specified.</v>
      </c>
      <c r="J525" s="2" t="str">
        <v>Industrial Security Officer</v>
      </c>
      <c r="K525" s="2"/>
      <c r="N525" s="2"/>
    </row>
    <row r="526" spans="1:14" ht="19.5" customHeight="1" x14ac:dyDescent="0.25">
      <c r="A526" s="2" t="s">
        <v>405</v>
      </c>
      <c r="B526" s="1" t="str">
        <f>VLOOKUP(A526,ClassificationT!A:B,2,FALSE)</f>
        <v>Information Systems Auditor</v>
      </c>
      <c r="C526" s="2" t="str">
        <f>VLOOKUP(A526,ClassificationT!A:D,4,FALSE)</f>
        <v>SE</v>
      </c>
      <c r="D526" s="2" t="str">
        <f>VLOOKUP(A526,ClassificationT!A:C,3,FALSE)</f>
        <v>Grade 15</v>
      </c>
      <c r="E526" s="2">
        <f>VLOOKUP(A526,ClassificationT!A:T,19,FALSE)</f>
        <v>4</v>
      </c>
      <c r="F526" s="2">
        <f>VLOOKUP(A526,ClassificationT!A:T,20,FALSE)</f>
        <v>3</v>
      </c>
      <c r="G526" s="2" t="str">
        <f>IFERROR(VLOOKUP(B526,ClassificationT!B:K,10,FALSE),"-")</f>
        <v>Bachelor's degree in Computer Science or Business related field</v>
      </c>
      <c r="H526" s="2" t="str">
        <f>IFERROR(VLOOKUP(B526,ClassificationT!B:L,11,FALSE),"-")</f>
        <v>At Least 3 Years Of Experience Directly Related To The Duties And Responsibilities Specified.
Certification/Licensure
Cert Information Systems Auditor (Cisa), Or Cert Internal Auditor (Cia), Or Cert Public Account (Cpa).</v>
      </c>
      <c r="J526" s="2" t="str">
        <v>Info Security Ofcr</v>
      </c>
      <c r="K526" s="2"/>
      <c r="N526" s="2"/>
    </row>
    <row r="527" spans="1:14" ht="19.5" customHeight="1" x14ac:dyDescent="0.25">
      <c r="A527" s="2" t="s">
        <v>748</v>
      </c>
      <c r="B527" s="1" t="str">
        <f>VLOOKUP(A527,ClassificationT!A:B,2,FALSE)</f>
        <v>Institutional Researcher</v>
      </c>
      <c r="C527" s="2" t="str">
        <f>VLOOKUP(A527,ClassificationT!A:D,4,FALSE)</f>
        <v>SE</v>
      </c>
      <c r="D527" s="2" t="str">
        <f>VLOOKUP(A527,ClassificationT!A:C,3,FALSE)</f>
        <v>Grade 13</v>
      </c>
      <c r="E527" s="2">
        <f>VLOOKUP(A527,ClassificationT!A:T,19,FALSE)</f>
        <v>4</v>
      </c>
      <c r="F527" s="2">
        <f>VLOOKUP(A527,ClassificationT!A:T,20,FALSE)</f>
        <v>3</v>
      </c>
      <c r="G527" s="2" t="str">
        <f>IFERROR(VLOOKUP(B527,ClassificationT!B:K,10,FALSE),"-")</f>
        <v>Bachelor's degree</v>
      </c>
      <c r="H527" s="2" t="str">
        <f>IFERROR(VLOOKUP(B527,ClassificationT!B:L,11,FALSE),"-")</f>
        <v>At Least 3 Years Of Experience Directly Related To The Duties And Responsibilities Specified.</v>
      </c>
      <c r="J527" s="2" t="str">
        <v>Information Systems Auditor</v>
      </c>
      <c r="K527" s="2"/>
      <c r="N527" s="2"/>
    </row>
    <row r="528" spans="1:14" ht="19.5" customHeight="1" x14ac:dyDescent="0.25">
      <c r="A528" s="2" t="s">
        <v>1599</v>
      </c>
      <c r="B528" s="1" t="str">
        <f>VLOOKUP(A528,ClassificationT!A:B,2,FALSE)</f>
        <v>Instrmt &amp; Controls Tech 1</v>
      </c>
      <c r="C528" s="2" t="str">
        <f>VLOOKUP(A528,ClassificationT!A:D,4,FALSE)</f>
        <v>SN</v>
      </c>
      <c r="D528" s="2" t="str">
        <f>VLOOKUP(A528,ClassificationT!A:C,3,FALSE)</f>
        <v>Grade 09</v>
      </c>
      <c r="E528" s="2">
        <f>VLOOKUP(A528,ClassificationT!A:T,19,FALSE)</f>
        <v>0</v>
      </c>
      <c r="F528" s="2">
        <f>VLOOKUP(A528,ClassificationT!A:T,20,FALSE)</f>
        <v>3</v>
      </c>
      <c r="G528" s="2" t="str">
        <f>IFERROR(VLOOKUP(B528,ClassificationT!B:K,10,FALSE),"-")</f>
        <v>High school diploma or GED</v>
      </c>
      <c r="H528" s="2" t="str">
        <f>IFERROR(VLOOKUP(B528,ClassificationT!B:L,11,FALSE),"-")</f>
        <v>At Least 3 Years Of Experience Directly Related To The Duties And Responsibilities Specified.</v>
      </c>
      <c r="J528" s="2" t="str">
        <v>Institutional Researcher</v>
      </c>
      <c r="K528" s="2"/>
      <c r="N528" s="2"/>
    </row>
    <row r="529" spans="1:14" ht="19.5" customHeight="1" x14ac:dyDescent="0.25">
      <c r="A529" s="2" t="s">
        <v>1444</v>
      </c>
      <c r="B529" s="1" t="str">
        <f>VLOOKUP(A529,ClassificationT!A:B,2,FALSE)</f>
        <v>Instrmt &amp; Controls Tech 2</v>
      </c>
      <c r="C529" s="2" t="str">
        <f>VLOOKUP(A529,ClassificationT!A:D,4,FALSE)</f>
        <v>SN</v>
      </c>
      <c r="D529" s="2" t="str">
        <f>VLOOKUP(A529,ClassificationT!A:C,3,FALSE)</f>
        <v>Grade 10</v>
      </c>
      <c r="E529" s="2">
        <f>VLOOKUP(A529,ClassificationT!A:T,19,FALSE)</f>
        <v>0</v>
      </c>
      <c r="F529" s="2">
        <f>VLOOKUP(A529,ClassificationT!A:T,20,FALSE)</f>
        <v>4</v>
      </c>
      <c r="G529" s="2" t="str">
        <f>IFERROR(VLOOKUP(B529,ClassificationT!B:K,10,FALSE),"-")</f>
        <v>High school diploma or GED</v>
      </c>
      <c r="H529" s="2" t="str">
        <f>IFERROR(VLOOKUP(B529,ClassificationT!B:L,11,FALSE),"-")</f>
        <v>At least 4 years of experience directly related to the duties and responsibilities specified. Certification/Licensure: State of New Mexico CID Electrical Specialty (ES3J) Journeyman's License.</v>
      </c>
      <c r="J529" s="2" t="str">
        <v>Instrmt &amp; Controls Tech 1</v>
      </c>
      <c r="K529" s="2"/>
      <c r="N529" s="2"/>
    </row>
    <row r="530" spans="1:14" ht="19.5" customHeight="1" x14ac:dyDescent="0.25">
      <c r="A530" s="2" t="s">
        <v>1951</v>
      </c>
      <c r="B530" s="1" t="str">
        <f>VLOOKUP(A530,ClassificationT!A:B,2,FALSE)</f>
        <v>Instructional Assistant</v>
      </c>
      <c r="C530" s="2" t="str">
        <f>VLOOKUP(A530,ClassificationT!A:D,4,FALSE)</f>
        <v>SW</v>
      </c>
      <c r="D530" s="2" t="str">
        <f>VLOOKUP(A530,ClassificationT!A:C,3,FALSE)</f>
        <v>Grade 06</v>
      </c>
      <c r="E530" s="2">
        <f>VLOOKUP(A530,ClassificationT!A:T,19,FALSE)</f>
        <v>0</v>
      </c>
      <c r="F530" s="2">
        <f>VLOOKUP(A530,ClassificationT!A:T,20,FALSE)</f>
        <v>1</v>
      </c>
      <c r="G530" s="2" t="str">
        <f>IFERROR(VLOOKUP(B530,ClassificationT!B:K,10,FALSE),"-")</f>
        <v>High school diploma or GED</v>
      </c>
      <c r="H530" s="2" t="str">
        <f>IFERROR(VLOOKUP(B530,ClassificationT!B:L,11,FALSE),"-")</f>
        <v>At Least 1 Year Of Experience Directly Related To The Duties And Responsibilities Specified.</v>
      </c>
      <c r="J530" s="2" t="str">
        <v>Instrmt &amp; Controls Tech 2</v>
      </c>
      <c r="K530" s="2"/>
      <c r="N530" s="2"/>
    </row>
    <row r="531" spans="1:14" ht="19.5" customHeight="1" x14ac:dyDescent="0.25">
      <c r="A531" s="2" t="s">
        <v>1161</v>
      </c>
      <c r="B531" s="1" t="str">
        <f>VLOOKUP(A531,ClassificationT!A:B,2,FALSE)</f>
        <v>Instructional Media Splst</v>
      </c>
      <c r="C531" s="2" t="str">
        <f>VLOOKUP(A531,ClassificationT!A:D,4,FALSE)</f>
        <v>SE</v>
      </c>
      <c r="D531" s="2" t="str">
        <f>VLOOKUP(A531,ClassificationT!A:C,3,FALSE)</f>
        <v>Grade 12</v>
      </c>
      <c r="E531" s="2">
        <f>VLOOKUP(A531,ClassificationT!A:T,19,FALSE)</f>
        <v>6</v>
      </c>
      <c r="F531" s="2">
        <f>VLOOKUP(A531,ClassificationT!A:T,20,FALSE)</f>
        <v>2</v>
      </c>
      <c r="G531" s="2" t="str">
        <f>IFERROR(VLOOKUP(B531,ClassificationT!B:K,10,FALSE),"-")</f>
        <v>Master's degree in a directly related field</v>
      </c>
      <c r="H531" s="2" t="str">
        <f>IFERROR(VLOOKUP(B531,ClassificationT!B:L,11,FALSE),"-")</f>
        <v>At Least 2 Years Of Experience Directly Related To The Duties And Responsibilities Specified.</v>
      </c>
      <c r="J531" s="2" t="str">
        <v>Instructional Assistant</v>
      </c>
      <c r="K531" s="2"/>
      <c r="N531" s="2"/>
    </row>
    <row r="532" spans="1:14" ht="19.5" customHeight="1" x14ac:dyDescent="0.25">
      <c r="A532" s="2" t="s">
        <v>816</v>
      </c>
      <c r="B532" s="1" t="str">
        <f>VLOOKUP(A532,ClassificationT!A:B,2,FALSE)</f>
        <v>Instructnl Media Project Mgr</v>
      </c>
      <c r="C532" s="2" t="str">
        <f>VLOOKUP(A532,ClassificationT!A:D,4,FALSE)</f>
        <v>SE</v>
      </c>
      <c r="D532" s="2" t="str">
        <f>VLOOKUP(A532,ClassificationT!A:C,3,FALSE)</f>
        <v>Grade 13</v>
      </c>
      <c r="E532" s="2">
        <f>VLOOKUP(A532,ClassificationT!A:T,19,FALSE)</f>
        <v>4</v>
      </c>
      <c r="F532" s="2">
        <f>VLOOKUP(A532,ClassificationT!A:T,20,FALSE)</f>
        <v>5</v>
      </c>
      <c r="G532" s="2" t="str">
        <f>IFERROR(VLOOKUP(B532,ClassificationT!B:K,10,FALSE),"-")</f>
        <v>Bachelor's degree</v>
      </c>
      <c r="H532" s="2" t="str">
        <f>IFERROR(VLOOKUP(B532,ClassificationT!B:L,11,FALSE),"-")</f>
        <v>At Least 5 Years Of Experience Directly Related To The Duties And Responsibilities Specified.</v>
      </c>
      <c r="J532" s="2" t="str">
        <v>Instructional Media Splst</v>
      </c>
      <c r="K532" s="2"/>
      <c r="N532" s="2"/>
    </row>
    <row r="533" spans="1:14" ht="19.5" customHeight="1" x14ac:dyDescent="0.25">
      <c r="A533" s="4" t="s">
        <v>5137</v>
      </c>
      <c r="B533" s="1" t="str">
        <f>VLOOKUP(A533,ClassificationT!A:B,2,FALSE)</f>
        <v>Interior Designer</v>
      </c>
      <c r="C533" s="2" t="str">
        <f>VLOOKUP(A533,ClassificationT!A:D,4,FALSE)</f>
        <v>SE</v>
      </c>
      <c r="D533" s="4" t="str">
        <f>VLOOKUP(A533,ClassificationT!A:C,3,FALSE)</f>
        <v>Grade 13</v>
      </c>
      <c r="E533" s="4">
        <f>VLOOKUP(A533,ClassificationT!A:T,19,FALSE)</f>
        <v>4</v>
      </c>
      <c r="F533" s="4">
        <f>VLOOKUP(A533,ClassificationT!A:T,20,FALSE)</f>
        <v>3</v>
      </c>
      <c r="G533" s="4" t="str">
        <f>IFERROR(VLOOKUP(B533,ClassificationT!B:K,10,FALSE),"-")</f>
        <v>Bachelor's degree</v>
      </c>
      <c r="H533" s="4" t="str">
        <f>IFERROR(VLOOKUP(B533,ClassificationT!B:L,11,FALSE),"-")</f>
        <v xml:space="preserve">At least 3 years of experience directly related to the duties and responsibilities specified.  </v>
      </c>
      <c r="J533" s="2" t="str">
        <v>Instructnl Media Project Mgr</v>
      </c>
      <c r="K533" s="2"/>
      <c r="N533" s="2"/>
    </row>
    <row r="534" spans="1:14" ht="19.5" customHeight="1" x14ac:dyDescent="0.25">
      <c r="A534" s="2" t="s">
        <v>1462</v>
      </c>
      <c r="B534" s="1" t="str">
        <f>VLOOKUP(A534,ClassificationT!A:B,2,FALSE)</f>
        <v>Interiors Design Associate</v>
      </c>
      <c r="C534" s="2" t="str">
        <f>VLOOKUP(A534,ClassificationT!A:D,4,FALSE)</f>
        <v>SN</v>
      </c>
      <c r="D534" s="2" t="str">
        <f>VLOOKUP(A534,ClassificationT!A:C,3,FALSE)</f>
        <v>Grade 10</v>
      </c>
      <c r="E534" s="2">
        <f>VLOOKUP(A534,ClassificationT!A:T,19,FALSE)</f>
        <v>2</v>
      </c>
      <c r="F534" s="2">
        <f>VLOOKUP(A534,ClassificationT!A:T,20,FALSE)</f>
        <v>3</v>
      </c>
      <c r="G534" s="2" t="str">
        <f>IFERROR(VLOOKUP(B534,ClassificationT!B:K,10,FALSE),"-")</f>
        <v>Successful completion of at least 60 college-level credit hours</v>
      </c>
      <c r="H534" s="2" t="str">
        <f>IFERROR(VLOOKUP(B534,ClassificationT!B:L,11,FALSE),"-")</f>
        <v>At Least 3 Years Of Experience Directly Related To The Duties And Responsibilities Specified.</v>
      </c>
      <c r="J534" s="2" t="str">
        <v>Interior Designer</v>
      </c>
      <c r="K534" s="2"/>
      <c r="N534" s="2"/>
    </row>
    <row r="535" spans="1:14" ht="19.5" customHeight="1" x14ac:dyDescent="0.25">
      <c r="A535" s="2" t="s">
        <v>219</v>
      </c>
      <c r="B535" s="1" t="str">
        <f>VLOOKUP(A535,ClassificationT!A:B,2,FALSE)</f>
        <v>Internal Audit Manager</v>
      </c>
      <c r="C535" s="2" t="str">
        <f>VLOOKUP(A535,ClassificationT!A:D,4,FALSE)</f>
        <v>SE</v>
      </c>
      <c r="D535" s="2" t="str">
        <f>VLOOKUP(A535,ClassificationT!A:C,3,FALSE)</f>
        <v>Grade 16</v>
      </c>
      <c r="E535" s="2">
        <f>VLOOKUP(A535,ClassificationT!A:T,19,FALSE)</f>
        <v>4</v>
      </c>
      <c r="F535" s="2">
        <f>VLOOKUP(A535,ClassificationT!A:T,20,FALSE)</f>
        <v>5</v>
      </c>
      <c r="G535" s="2" t="str">
        <f>IFERROR(VLOOKUP(B535,ClassificationT!B:K,10,FALSE),"-")</f>
        <v>Bachelor's degree</v>
      </c>
      <c r="H535" s="2" t="str">
        <f>IFERROR(VLOOKUP(B535,ClassificationT!B:L,11,FALSE),"-")</f>
        <v>At Least 5 Years Of Experience Directly Related To The Duties And Responsibilities Specified.
Certification/Licensure
Certified Public Accountant (Cpa) Certification Must Be Active And Good Standing Or Must Be Practicing Certified Internal Auditor (Cia).</v>
      </c>
      <c r="J535" s="2" t="str">
        <v>Interiors Design Associate</v>
      </c>
      <c r="K535" s="2"/>
      <c r="N535" s="2"/>
    </row>
    <row r="536" spans="1:14" ht="19.5" customHeight="1" x14ac:dyDescent="0.25">
      <c r="A536" s="2" t="s">
        <v>949</v>
      </c>
      <c r="B536" s="1" t="str">
        <f>VLOOKUP(A536,ClassificationT!A:B,2,FALSE)</f>
        <v>Internal Auditor</v>
      </c>
      <c r="C536" s="2" t="str">
        <f>VLOOKUP(A536,ClassificationT!A:D,4,FALSE)</f>
        <v>SE</v>
      </c>
      <c r="D536" s="2" t="str">
        <f>VLOOKUP(A536,ClassificationT!A:C,3,FALSE)</f>
        <v>Grade 13</v>
      </c>
      <c r="E536" s="2">
        <f>VLOOKUP(A536,ClassificationT!A:T,19,FALSE)</f>
        <v>4</v>
      </c>
      <c r="F536" s="2">
        <f>VLOOKUP(A536,ClassificationT!A:T,20,FALSE)</f>
        <v>1</v>
      </c>
      <c r="G536" s="2" t="str">
        <f>IFERROR(VLOOKUP(B536,ClassificationT!B:K,10,FALSE),"-")</f>
        <v>Bachelor's degree</v>
      </c>
      <c r="H536" s="2" t="str">
        <f>IFERROR(VLOOKUP(B536,ClassificationT!B:L,11,FALSE),"-")</f>
        <v>At Least 1 Year Of Experience Directly Related To The Duties And Responsibilities Specified.</v>
      </c>
      <c r="J536" s="2" t="str">
        <v>Internal Audit Manager</v>
      </c>
      <c r="K536" s="2"/>
      <c r="N536" s="2"/>
    </row>
    <row r="537" spans="1:14" ht="19.5" customHeight="1" x14ac:dyDescent="0.25">
      <c r="A537" s="14" t="s">
        <v>521</v>
      </c>
      <c r="B537" s="1" t="str">
        <f>VLOOKUP(A537,ClassificationT!A:B,2,FALSE)</f>
        <v>Internal Auditor,Sr</v>
      </c>
      <c r="C537" s="4" t="str">
        <f>VLOOKUP(A537,ClassificationT!A:D,4,FALSE)</f>
        <v>SE</v>
      </c>
      <c r="D537" s="4" t="str">
        <f>VLOOKUP(A537,ClassificationT!A:C,3,FALSE)</f>
        <v>Grade 15</v>
      </c>
      <c r="E537" s="4">
        <f>VLOOKUP(A537,ClassificationT!A:T,19,FALSE)</f>
        <v>4</v>
      </c>
      <c r="F537" s="4">
        <f>VLOOKUP(A537,ClassificationT!A:T,20,FALSE)</f>
        <v>3</v>
      </c>
      <c r="G537" s="4" t="str">
        <f>IFERROR(VLOOKUP(B537,ClassificationT!B:K,10,FALSE),"-")</f>
        <v>Bachelor's degree</v>
      </c>
      <c r="H537" s="4" t="str">
        <f>IFERROR(VLOOKUP(B537,ClassificationT!B:L,11,FALSE),"-")</f>
        <v>At Least 3 Years Of Experience Directly Related To The Duties And Responsibilities Specified.
Certified Public Accountant (Cpa) Or Certified Internal Auditor (Cia).</v>
      </c>
      <c r="J537" s="2" t="str">
        <v>Internal Auditor</v>
      </c>
      <c r="K537" s="2"/>
      <c r="N537" s="2"/>
    </row>
    <row r="538" spans="1:14" ht="19.5" customHeight="1" x14ac:dyDescent="0.25">
      <c r="A538" s="2" t="s">
        <v>1490</v>
      </c>
      <c r="B538" s="1" t="str">
        <f>VLOOKUP(A538,ClassificationT!A:B,2,FALSE)</f>
        <v>International Edu Advisor</v>
      </c>
      <c r="C538" s="2" t="str">
        <f>VLOOKUP(A538,ClassificationT!A:D,4,FALSE)</f>
        <v>SU</v>
      </c>
      <c r="D538" s="2" t="str">
        <f>VLOOKUP(A538,ClassificationT!A:C,3,FALSE)</f>
        <v>Grade 10</v>
      </c>
      <c r="E538" s="2">
        <f>VLOOKUP(A538,ClassificationT!A:T,19,FALSE)</f>
        <v>4</v>
      </c>
      <c r="F538" s="2">
        <f>VLOOKUP(A538,ClassificationT!A:T,20,FALSE)</f>
        <v>0</v>
      </c>
      <c r="G538" s="2" t="str">
        <f>IFERROR(VLOOKUP(B538,ClassificationT!B:K,10,FALSE),"-")</f>
        <v>Bachelor's degree</v>
      </c>
      <c r="H538" s="2" t="str">
        <f>IFERROR(VLOOKUP(B538,ClassificationT!B:L,11,FALSE),"-")</f>
        <v>No Previous Experience Required.</v>
      </c>
      <c r="J538" s="2" t="str">
        <v>Internal Auditor,Sr</v>
      </c>
      <c r="K538" s="2"/>
      <c r="N538" s="2"/>
    </row>
    <row r="539" spans="1:14" ht="19.5" customHeight="1" x14ac:dyDescent="0.25">
      <c r="A539" s="2" t="s">
        <v>1113</v>
      </c>
      <c r="B539" s="1" t="str">
        <f>VLOOKUP(A539,ClassificationT!A:B,2,FALSE)</f>
        <v>International Edu Advisor,Sr</v>
      </c>
      <c r="C539" s="2" t="str">
        <f>VLOOKUP(A539,ClassificationT!A:D,4,FALSE)</f>
        <v>SU</v>
      </c>
      <c r="D539" s="2" t="str">
        <f>VLOOKUP(A539,ClassificationT!A:C,3,FALSE)</f>
        <v>Grade 12</v>
      </c>
      <c r="E539" s="2">
        <f>VLOOKUP(A539,ClassificationT!A:T,19,FALSE)</f>
        <v>4</v>
      </c>
      <c r="F539" s="2">
        <f>VLOOKUP(A539,ClassificationT!A:T,20,FALSE)</f>
        <v>2</v>
      </c>
      <c r="G539" s="2" t="str">
        <f>IFERROR(VLOOKUP(B539,ClassificationT!B:K,10,FALSE),"-")</f>
        <v>Bachelor's degree</v>
      </c>
      <c r="H539" s="2" t="str">
        <f>IFERROR(VLOOKUP(B539,ClassificationT!B:L,11,FALSE),"-")</f>
        <v>At Least 2 Years Of Experience Directly Related To The Duties And Responsibilities Specified.</v>
      </c>
      <c r="J539" s="2" t="str">
        <v>International Edu Advisor</v>
      </c>
      <c r="K539" s="2"/>
      <c r="N539" s="2"/>
    </row>
    <row r="540" spans="1:14" ht="19.5" customHeight="1" x14ac:dyDescent="0.25">
      <c r="A540" s="2" t="s">
        <v>1227</v>
      </c>
      <c r="B540" s="1" t="str">
        <f>VLOOKUP(A540,ClassificationT!A:B,2,FALSE)</f>
        <v>Intnl Admissions &amp; Rcmt Splst</v>
      </c>
      <c r="C540" s="2" t="str">
        <f>VLOOKUP(A540,ClassificationT!A:D,4,FALSE)</f>
        <v>SE</v>
      </c>
      <c r="D540" s="2" t="str">
        <f>VLOOKUP(A540,ClassificationT!A:C,3,FALSE)</f>
        <v>Grade 11</v>
      </c>
      <c r="E540" s="2">
        <f>VLOOKUP(A540,ClassificationT!A:T,19,FALSE)</f>
        <v>4</v>
      </c>
      <c r="F540" s="2">
        <f>VLOOKUP(A540,ClassificationT!A:T,20,FALSE)</f>
        <v>3</v>
      </c>
      <c r="G540" s="2" t="str">
        <f>IFERROR(VLOOKUP(B540,ClassificationT!B:K,10,FALSE),"-")</f>
        <v>Bachelor's degree</v>
      </c>
      <c r="H540" s="2" t="str">
        <f>IFERROR(VLOOKUP(B540,ClassificationT!B:L,11,FALSE),"-")</f>
        <v>At Least 3 Years Of Experience Directly Related To The Duties And Responsibilities Specified.</v>
      </c>
      <c r="J540" s="2" t="str">
        <v>International Edu Advisor,Sr</v>
      </c>
      <c r="K540" s="2"/>
      <c r="N540" s="2"/>
    </row>
    <row r="541" spans="1:14" ht="19.5" customHeight="1" x14ac:dyDescent="0.25">
      <c r="A541" s="2" t="s">
        <v>1907</v>
      </c>
      <c r="B541" s="1" t="str">
        <f>VLOOKUP(A541,ClassificationT!A:B,2,FALSE)</f>
        <v>Inventory Control Clerk</v>
      </c>
      <c r="C541" s="2" t="str">
        <f>VLOOKUP(A541,ClassificationT!A:D,4,FALSE)</f>
        <v>SW</v>
      </c>
      <c r="D541" s="2" t="str">
        <f>VLOOKUP(A541,ClassificationT!A:C,3,FALSE)</f>
        <v>Grade 06</v>
      </c>
      <c r="E541" s="2">
        <f>VLOOKUP(A541,ClassificationT!A:T,19,FALSE)</f>
        <v>0</v>
      </c>
      <c r="F541" s="2">
        <f>VLOOKUP(A541,ClassificationT!A:T,20,FALSE)</f>
        <v>1</v>
      </c>
      <c r="G541" s="2" t="str">
        <f>IFERROR(VLOOKUP(B541,ClassificationT!B:K,10,FALSE),"-")</f>
        <v>High school diploma or GED</v>
      </c>
      <c r="H541" s="2" t="str">
        <f>IFERROR(VLOOKUP(B541,ClassificationT!B:L,11,FALSE),"-")</f>
        <v>At Least 1 Year Of Experience Directly Related To The Duties And Responsibilities Specified.</v>
      </c>
      <c r="J541" s="2" t="str">
        <v>Intnl Admissions &amp; Rcmt Splst</v>
      </c>
      <c r="K541" s="2"/>
      <c r="N541" s="2"/>
    </row>
    <row r="542" spans="1:14" ht="19.5" customHeight="1" x14ac:dyDescent="0.25">
      <c r="A542" s="2" t="s">
        <v>1801</v>
      </c>
      <c r="B542" s="1" t="str">
        <f>VLOOKUP(A542,ClassificationT!A:B,2,FALSE)</f>
        <v>IPM Tech</v>
      </c>
      <c r="C542" s="2" t="str">
        <f>VLOOKUP(A542,ClassificationT!A:D,4,FALSE)</f>
        <v>SN</v>
      </c>
      <c r="D542" s="2" t="str">
        <f>VLOOKUP(A542,ClassificationT!A:C,3,FALSE)</f>
        <v>Grade 08</v>
      </c>
      <c r="E542" s="2">
        <f>VLOOKUP(A542,ClassificationT!A:T,19,FALSE)</f>
        <v>0</v>
      </c>
      <c r="F542" s="2">
        <f>VLOOKUP(A542,ClassificationT!A:T,20,FALSE)</f>
        <v>0</v>
      </c>
      <c r="G542" s="2" t="str">
        <f>IFERROR(VLOOKUP(B542,ClassificationT!B:K,10,FALSE),"-")</f>
        <v>High school diploma or GED</v>
      </c>
      <c r="H542" s="2" t="str">
        <f>IFERROR(VLOOKUP(B542,ClassificationT!B:L,11,FALSE),"-")</f>
        <v>State Of New Mexico 7b License - Vertebrate Animal Control.</v>
      </c>
      <c r="J542" s="2" t="str">
        <v>Inventory Control Clerk</v>
      </c>
      <c r="K542" s="2"/>
      <c r="N542" s="2"/>
    </row>
    <row r="543" spans="1:14" ht="19.5" customHeight="1" x14ac:dyDescent="0.25">
      <c r="A543" s="2" t="s">
        <v>1911</v>
      </c>
      <c r="B543" s="1" t="str">
        <f>VLOOKUP(A543,ClassificationT!A:B,2,FALSE)</f>
        <v>Irrigation Tech</v>
      </c>
      <c r="C543" s="2" t="str">
        <f>VLOOKUP(A543,ClassificationT!A:D,4,FALSE)</f>
        <v>SW</v>
      </c>
      <c r="D543" s="2" t="str">
        <f>VLOOKUP(A543,ClassificationT!A:C,3,FALSE)</f>
        <v>Grade 06</v>
      </c>
      <c r="E543" s="2">
        <f>VLOOKUP(A543,ClassificationT!A:T,19,FALSE)</f>
        <v>0</v>
      </c>
      <c r="F543" s="2">
        <f>VLOOKUP(A543,ClassificationT!A:T,20,FALSE)</f>
        <v>1</v>
      </c>
      <c r="G543" s="2" t="str">
        <f>IFERROR(VLOOKUP(B543,ClassificationT!B:K,10,FALSE),"-")</f>
        <v>High school diploma or GED</v>
      </c>
      <c r="H543" s="2" t="str">
        <f>IFERROR(VLOOKUP(B543,ClassificationT!B:L,11,FALSE),"-")</f>
        <v>At Least 1 Year Of Experience Directly Related To The Duties And Responsibilities Specified.</v>
      </c>
      <c r="J543" s="2" t="str">
        <v>IPM Tech</v>
      </c>
      <c r="K543" s="2"/>
      <c r="N543" s="2"/>
    </row>
    <row r="544" spans="1:14" ht="19.5" customHeight="1" x14ac:dyDescent="0.25">
      <c r="A544" s="2" t="s">
        <v>257</v>
      </c>
      <c r="B544" s="1" t="str">
        <f>VLOOKUP(A544,ClassificationT!A:B,2,FALSE)</f>
        <v>IT Officer</v>
      </c>
      <c r="C544" s="2" t="str">
        <f>VLOOKUP(A544,ClassificationT!A:D,4,FALSE)</f>
        <v>SE</v>
      </c>
      <c r="D544" s="2" t="str">
        <f>VLOOKUP(A544,ClassificationT!A:C,3,FALSE)</f>
        <v>Grade 16</v>
      </c>
      <c r="E544" s="2">
        <f>VLOOKUP(A544,ClassificationT!A:T,19,FALSE)</f>
        <v>4</v>
      </c>
      <c r="F544" s="2">
        <f>VLOOKUP(A544,ClassificationT!A:T,20,FALSE)</f>
        <v>5</v>
      </c>
      <c r="G544" s="2" t="str">
        <f>IFERROR(VLOOKUP(B544,ClassificationT!B:K,10,FALSE),"-")</f>
        <v>Bachelor's degree</v>
      </c>
      <c r="H544" s="2" t="str">
        <f>IFERROR(VLOOKUP(B544,ClassificationT!B:L,11,FALSE),"-")</f>
        <v>At Least 5 Years Of Progressively Responsible Work Experience Directly Related To The Duties And Responsibilities Specified.</v>
      </c>
      <c r="J544" s="2" t="str">
        <v>Irrigation Tech</v>
      </c>
      <c r="K544" s="2"/>
      <c r="N544" s="2"/>
    </row>
    <row r="545" spans="1:14" ht="19.5" customHeight="1" x14ac:dyDescent="0.25">
      <c r="A545" s="2" t="s">
        <v>1168</v>
      </c>
      <c r="B545" s="1" t="str">
        <f>VLOOKUP(A545,ClassificationT!A:B,2,FALSE)</f>
        <v>IT Project Mgr 1</v>
      </c>
      <c r="C545" s="2" t="str">
        <f>VLOOKUP(A545,ClassificationT!A:D,4,FALSE)</f>
        <v>SE</v>
      </c>
      <c r="D545" s="2" t="str">
        <f>VLOOKUP(A545,ClassificationT!A:C,3,FALSE)</f>
        <v>Grade 12</v>
      </c>
      <c r="E545" s="2">
        <f>VLOOKUP(A545,ClassificationT!A:T,19,FALSE)</f>
        <v>4</v>
      </c>
      <c r="F545" s="2">
        <f>VLOOKUP(A545,ClassificationT!A:T,20,FALSE)</f>
        <v>0.5</v>
      </c>
      <c r="G545" s="2" t="str">
        <f>IFERROR(VLOOKUP(B545,ClassificationT!B:K,10,FALSE),"-")</f>
        <v>Bachelor's degree</v>
      </c>
      <c r="H545" s="2" t="str">
        <f>IFERROR(VLOOKUP(B545,ClassificationT!B:L,11,FALSE),"-")</f>
        <v xml:space="preserve">  At Least 6 Months Of Experience Directly Related To The Duties And Responsibilities Specified.</v>
      </c>
      <c r="J545" s="2" t="str">
        <v>IT Officer</v>
      </c>
      <c r="K545" s="2"/>
      <c r="N545" s="2"/>
    </row>
    <row r="546" spans="1:14" ht="19.5" customHeight="1" x14ac:dyDescent="0.25">
      <c r="A546" s="2" t="s">
        <v>962</v>
      </c>
      <c r="B546" s="1" t="str">
        <f>VLOOKUP(A546,ClassificationT!A:B,2,FALSE)</f>
        <v>IT Project Mgr 2</v>
      </c>
      <c r="C546" s="2" t="str">
        <f>VLOOKUP(A546,ClassificationT!A:D,4,FALSE)</f>
        <v>SE</v>
      </c>
      <c r="D546" s="2" t="str">
        <f>VLOOKUP(A546,ClassificationT!A:C,3,FALSE)</f>
        <v>Grade 13</v>
      </c>
      <c r="E546" s="2">
        <f>VLOOKUP(A546,ClassificationT!A:T,19,FALSE)</f>
        <v>4</v>
      </c>
      <c r="F546" s="2">
        <f>VLOOKUP(A546,ClassificationT!A:T,20,FALSE)</f>
        <v>0.5</v>
      </c>
      <c r="G546" s="2" t="str">
        <f>IFERROR(VLOOKUP(B546,ClassificationT!B:K,10,FALSE),"-")</f>
        <v>Bachelor's degree</v>
      </c>
      <c r="H546" s="2" t="str">
        <f>IFERROR(VLOOKUP(B546,ClassificationT!B:L,11,FALSE),"-")</f>
        <v xml:space="preserve">  At Least 6 Months Of Experience Directly Related To The Duties And Responsibilities Specified.</v>
      </c>
      <c r="J546" s="2" t="str">
        <v>IT Project Mgr 1</v>
      </c>
      <c r="K546" s="2"/>
      <c r="N546" s="2"/>
    </row>
    <row r="547" spans="1:14" ht="19.5" customHeight="1" x14ac:dyDescent="0.25">
      <c r="A547" s="2" t="s">
        <v>735</v>
      </c>
      <c r="B547" s="1" t="str">
        <f>VLOOKUP(A547,ClassificationT!A:B,2,FALSE)</f>
        <v>IT Project Mgr 3</v>
      </c>
      <c r="C547" s="2" t="str">
        <f>VLOOKUP(A547,ClassificationT!A:D,4,FALSE)</f>
        <v>SE</v>
      </c>
      <c r="D547" s="2" t="str">
        <f>VLOOKUP(A547,ClassificationT!A:C,3,FALSE)</f>
        <v>Grade 14</v>
      </c>
      <c r="E547" s="2">
        <f>VLOOKUP(A547,ClassificationT!A:T,19,FALSE)</f>
        <v>4</v>
      </c>
      <c r="F547" s="2">
        <f>VLOOKUP(A547,ClassificationT!A:T,20,FALSE)</f>
        <v>2</v>
      </c>
      <c r="G547" s="2" t="str">
        <f>IFERROR(VLOOKUP(B547,ClassificationT!B:K,10,FALSE),"-")</f>
        <v>Bachelor's degree</v>
      </c>
      <c r="H547" s="2" t="str">
        <f>IFERROR(VLOOKUP(B547,ClassificationT!B:L,11,FALSE),"-")</f>
        <v xml:space="preserve">  At Least 2 Years Of Progressively Responsible Experience Directly Related To The Duties And Responsibilities Specified.</v>
      </c>
      <c r="J547" s="2" t="str">
        <v>IT Project Mgr 2</v>
      </c>
      <c r="K547" s="2"/>
      <c r="N547" s="2"/>
    </row>
    <row r="548" spans="1:14" ht="19.5" customHeight="1" x14ac:dyDescent="0.25">
      <c r="A548" s="2" t="s">
        <v>1564</v>
      </c>
      <c r="B548" s="1" t="str">
        <f>VLOOKUP(A548,ClassificationT!A:B,2,FALSE)</f>
        <v>IT Support Tech 1</v>
      </c>
      <c r="C548" s="2" t="str">
        <f>VLOOKUP(A548,ClassificationT!A:D,4,FALSE)</f>
        <v>SN</v>
      </c>
      <c r="D548" s="2" t="str">
        <f>VLOOKUP(A548,ClassificationT!A:C,3,FALSE)</f>
        <v>Grade 09</v>
      </c>
      <c r="E548" s="2">
        <f>VLOOKUP(A548,ClassificationT!A:T,19,FALSE)</f>
        <v>0</v>
      </c>
      <c r="F548" s="2">
        <f>VLOOKUP(A548,ClassificationT!A:T,20,FALSE)</f>
        <v>0.5</v>
      </c>
      <c r="G548" s="2" t="str">
        <f>IFERROR(VLOOKUP(B548,ClassificationT!B:K,10,FALSE),"-")</f>
        <v>High school diploma or GED</v>
      </c>
      <c r="H548" s="2" t="str">
        <f>IFERROR(VLOOKUP(B548,ClassificationT!B:L,11,FALSE),"-")</f>
        <v>At Least 6 Months Of Experience Directly Related To The Duties And Responsibilities Specified.</v>
      </c>
      <c r="J548" s="2" t="str">
        <v>IT Project Mgr 3</v>
      </c>
      <c r="K548" s="2"/>
      <c r="N548" s="2"/>
    </row>
    <row r="549" spans="1:14" ht="19.5" customHeight="1" x14ac:dyDescent="0.25">
      <c r="A549" s="2" t="s">
        <v>1397</v>
      </c>
      <c r="B549" s="1" t="str">
        <f>VLOOKUP(A549,ClassificationT!A:B,2,FALSE)</f>
        <v>IT Support Tech 2</v>
      </c>
      <c r="C549" s="2" t="str">
        <f>VLOOKUP(A549,ClassificationT!A:D,4,FALSE)</f>
        <v>SN</v>
      </c>
      <c r="D549" s="2" t="str">
        <f>VLOOKUP(A549,ClassificationT!A:C,3,FALSE)</f>
        <v>Grade 10</v>
      </c>
      <c r="E549" s="2">
        <f>VLOOKUP(A549,ClassificationT!A:T,19,FALSE)</f>
        <v>0</v>
      </c>
      <c r="F549" s="2">
        <f>VLOOKUP(A549,ClassificationT!A:T,20,FALSE)</f>
        <v>2</v>
      </c>
      <c r="G549" s="2" t="str">
        <f>IFERROR(VLOOKUP(B549,ClassificationT!B:K,10,FALSE),"-")</f>
        <v>High school diploma or GED</v>
      </c>
      <c r="H549" s="2" t="str">
        <f>IFERROR(VLOOKUP(B549,ClassificationT!B:L,11,FALSE),"-")</f>
        <v>At Least 2 Years Of Experience Directly Related To The Duties And Responsibilities Specified.</v>
      </c>
      <c r="J549" s="2" t="str">
        <v>IT Support Tech 1</v>
      </c>
      <c r="K549" s="2"/>
      <c r="N549" s="2"/>
    </row>
    <row r="550" spans="1:14" ht="19.5" customHeight="1" x14ac:dyDescent="0.25">
      <c r="A550" s="2" t="s">
        <v>1192</v>
      </c>
      <c r="B550" s="1" t="str">
        <f>VLOOKUP(A550,ClassificationT!A:B,2,FALSE)</f>
        <v>IT Support Tech 3</v>
      </c>
      <c r="C550" s="2" t="str">
        <f>VLOOKUP(A550,ClassificationT!A:D,4,FALSE)</f>
        <v>SN</v>
      </c>
      <c r="D550" s="2" t="str">
        <f>VLOOKUP(A550,ClassificationT!A:C,3,FALSE)</f>
        <v>Grade 11</v>
      </c>
      <c r="E550" s="2">
        <f>VLOOKUP(A550,ClassificationT!A:T,19,FALSE)</f>
        <v>0</v>
      </c>
      <c r="F550" s="2">
        <f>VLOOKUP(A550,ClassificationT!A:T,20,FALSE)</f>
        <v>3</v>
      </c>
      <c r="G550" s="2" t="str">
        <f>IFERROR(VLOOKUP(B550,ClassificationT!B:K,10,FALSE),"-")</f>
        <v>High school diploma or GED</v>
      </c>
      <c r="H550" s="2" t="str">
        <f>IFERROR(VLOOKUP(B550,ClassificationT!B:L,11,FALSE),"-")</f>
        <v>At Least 3 Years Of Experience Directly Related To The Duties And Responsibilities Specified.</v>
      </c>
      <c r="J550" s="2" t="str">
        <v>IT Support Tech 2</v>
      </c>
      <c r="K550" s="2"/>
      <c r="N550" s="2"/>
    </row>
    <row r="551" spans="1:14" ht="19.5" customHeight="1" x14ac:dyDescent="0.25">
      <c r="A551" s="2" t="s">
        <v>408</v>
      </c>
      <c r="B551" s="1" t="str">
        <f>VLOOKUP(A551,ClassificationT!A:B,2,FALSE)</f>
        <v>IT Svcs Splst</v>
      </c>
      <c r="C551" s="2" t="str">
        <f>VLOOKUP(A551,ClassificationT!A:D,4,FALSE)</f>
        <v>SE</v>
      </c>
      <c r="D551" s="2" t="str">
        <f>VLOOKUP(A551,ClassificationT!A:C,3,FALSE)</f>
        <v>Grade 15</v>
      </c>
      <c r="E551" s="2">
        <f>VLOOKUP(A551,ClassificationT!A:T,19,FALSE)</f>
        <v>4</v>
      </c>
      <c r="F551" s="2">
        <f>VLOOKUP(A551,ClassificationT!A:T,20,FALSE)</f>
        <v>5</v>
      </c>
      <c r="G551" s="2" t="str">
        <f>IFERROR(VLOOKUP(B551,ClassificationT!B:K,10,FALSE),"-")</f>
        <v>Bachelor's degree</v>
      </c>
      <c r="H551" s="2" t="str">
        <f>IFERROR(VLOOKUP(B551,ClassificationT!B:L,11,FALSE),"-")</f>
        <v>At Least 5 Years Of Experience Directly Related To The Duties And Responsibilities Specified.</v>
      </c>
      <c r="J551" s="2" t="str">
        <v>IT Support Tech 3</v>
      </c>
      <c r="K551" s="2"/>
      <c r="N551" s="2"/>
    </row>
    <row r="552" spans="1:14" ht="19.5" customHeight="1" x14ac:dyDescent="0.25">
      <c r="A552" s="2" t="s">
        <v>1395</v>
      </c>
      <c r="B552" s="1" t="str">
        <f>VLOOKUP(A552,ClassificationT!A:B,2,FALSE)</f>
        <v>Job Development Officer</v>
      </c>
      <c r="C552" s="2" t="str">
        <f>VLOOKUP(A552,ClassificationT!A:D,4,FALSE)</f>
        <v>SN</v>
      </c>
      <c r="D552" s="2" t="str">
        <f>VLOOKUP(A552,ClassificationT!A:C,3,FALSE)</f>
        <v>Grade 10</v>
      </c>
      <c r="E552" s="2">
        <f>VLOOKUP(A552,ClassificationT!A:T,19,FALSE)</f>
        <v>4</v>
      </c>
      <c r="F552" s="2">
        <f>VLOOKUP(A552,ClassificationT!A:T,20,FALSE)</f>
        <v>1</v>
      </c>
      <c r="G552" s="2" t="str">
        <f>IFERROR(VLOOKUP(B552,ClassificationT!B:K,10,FALSE),"-")</f>
        <v>Bachelor's degree</v>
      </c>
      <c r="H552" s="2" t="str">
        <f>IFERROR(VLOOKUP(B552,ClassificationT!B:L,11,FALSE),"-")</f>
        <v>At Least 1 Year Of Experience Directly Related To The Duties And Responsibilities Specified.</v>
      </c>
      <c r="J552" s="2" t="str">
        <v>IT Svcs Splst</v>
      </c>
      <c r="K552" s="2"/>
      <c r="N552" s="2"/>
    </row>
    <row r="553" spans="1:14" ht="19.5" customHeight="1" x14ac:dyDescent="0.25">
      <c r="A553" s="2" t="s">
        <v>1989</v>
      </c>
      <c r="B553" s="1" t="str">
        <f>VLOOKUP(A553,ClassificationT!A:B,2,FALSE)</f>
        <v>Lab Aide</v>
      </c>
      <c r="C553" s="2" t="str">
        <f>VLOOKUP(A553,ClassificationT!A:D,4,FALSE)</f>
        <v>SN</v>
      </c>
      <c r="D553" s="2" t="str">
        <f>VLOOKUP(A553,ClassificationT!A:C,3,FALSE)</f>
        <v>Grade 05</v>
      </c>
      <c r="E553" s="2">
        <f>VLOOKUP(A553,ClassificationT!A:T,19,FALSE)</f>
        <v>0</v>
      </c>
      <c r="F553" s="2">
        <f>VLOOKUP(A553,ClassificationT!A:T,20,FALSE)</f>
        <v>0</v>
      </c>
      <c r="G553" s="2" t="str">
        <f>IFERROR(VLOOKUP(B553,ClassificationT!B:K,10,FALSE),"-")</f>
        <v>Successful completion of junior or senior year of high school</v>
      </c>
      <c r="H553" s="2" t="str">
        <f>IFERROR(VLOOKUP(B553,ClassificationT!B:L,11,FALSE),"-")</f>
        <v xml:space="preserve">  No Previous Experience Required.</v>
      </c>
      <c r="J553" s="2" t="str">
        <v>Job Development Officer</v>
      </c>
      <c r="K553" s="2"/>
      <c r="N553" s="2"/>
    </row>
    <row r="554" spans="1:14" ht="19.5" customHeight="1" x14ac:dyDescent="0.25">
      <c r="A554" s="2" t="s">
        <v>1865</v>
      </c>
      <c r="B554" s="1" t="str">
        <f>VLOOKUP(A554,ClassificationT!A:B,2,FALSE)</f>
        <v>Lab Animal Tech 1</v>
      </c>
      <c r="C554" s="2" t="str">
        <f>VLOOKUP(A554,ClassificationT!A:D,4,FALSE)</f>
        <v>SW</v>
      </c>
      <c r="D554" s="2" t="str">
        <f>VLOOKUP(A554,ClassificationT!A:C,3,FALSE)</f>
        <v>Grade 07</v>
      </c>
      <c r="E554" s="2">
        <f>VLOOKUP(A554,ClassificationT!A:T,19,FALSE)</f>
        <v>0</v>
      </c>
      <c r="F554" s="2">
        <f>VLOOKUP(A554,ClassificationT!A:T,20,FALSE)</f>
        <v>0.5</v>
      </c>
      <c r="G554" s="2" t="str">
        <f>IFERROR(VLOOKUP(B554,ClassificationT!B:K,10,FALSE),"-")</f>
        <v>High school diploma or GED</v>
      </c>
      <c r="H554" s="2" t="str">
        <f>IFERROR(VLOOKUP(B554,ClassificationT!B:L,11,FALSE),"-")</f>
        <v>At Least 6 Months Of Experience Directly Related To The Duties And Responsibilities Specified, Which May Include Directly Related College-Level Student Practicum.</v>
      </c>
      <c r="J554" s="2" t="str">
        <v>Lab Aide</v>
      </c>
      <c r="K554" s="2"/>
      <c r="N554" s="2"/>
    </row>
    <row r="555" spans="1:14" ht="19.5" customHeight="1" x14ac:dyDescent="0.25">
      <c r="A555" s="2" t="s">
        <v>1651</v>
      </c>
      <c r="B555" s="1" t="str">
        <f>VLOOKUP(A555,ClassificationT!A:B,2,FALSE)</f>
        <v>Lab Animal Tech 2</v>
      </c>
      <c r="C555" s="2" t="str">
        <f>VLOOKUP(A555,ClassificationT!A:D,4,FALSE)</f>
        <v>SW</v>
      </c>
      <c r="D555" s="2" t="str">
        <f>VLOOKUP(A555,ClassificationT!A:C,3,FALSE)</f>
        <v>Grade 09</v>
      </c>
      <c r="E555" s="2">
        <f>VLOOKUP(A555,ClassificationT!A:T,19,FALSE)</f>
        <v>0</v>
      </c>
      <c r="F555" s="2">
        <f>VLOOKUP(A555,ClassificationT!A:T,20,FALSE)</f>
        <v>3</v>
      </c>
      <c r="G555" s="2" t="str">
        <f>IFERROR(VLOOKUP(B555,ClassificationT!B:K,10,FALSE),"-")</f>
        <v>High school diploma or GED</v>
      </c>
      <c r="H555" s="2" t="str">
        <f>IFERROR(VLOOKUP(B555,ClassificationT!B:L,11,FALSE),"-")</f>
        <v>At Least 3 Years Of Experience Directly Related To The Duties And Responsibilities Specified.</v>
      </c>
      <c r="J555" s="2" t="str">
        <v>Lab Animal Tech 1</v>
      </c>
      <c r="K555" s="2"/>
      <c r="N555" s="2"/>
    </row>
    <row r="556" spans="1:14" ht="19.5" customHeight="1" x14ac:dyDescent="0.25">
      <c r="A556" s="2" t="s">
        <v>1307</v>
      </c>
      <c r="B556" s="1" t="str">
        <f>VLOOKUP(A556,ClassificationT!A:B,2,FALSE)</f>
        <v>Lab Animal Tech 3</v>
      </c>
      <c r="C556" s="2" t="str">
        <f>VLOOKUP(A556,ClassificationT!A:D,4,FALSE)</f>
        <v>SN</v>
      </c>
      <c r="D556" s="2" t="str">
        <f>VLOOKUP(A556,ClassificationT!A:C,3,FALSE)</f>
        <v>Grade 11</v>
      </c>
      <c r="E556" s="2">
        <f>VLOOKUP(A556,ClassificationT!A:T,19,FALSE)</f>
        <v>0</v>
      </c>
      <c r="F556" s="2">
        <f>VLOOKUP(A556,ClassificationT!A:T,20,FALSE)</f>
        <v>5</v>
      </c>
      <c r="G556" s="2" t="str">
        <f>IFERROR(VLOOKUP(B556,ClassificationT!B:K,10,FALSE),"-")</f>
        <v>High school diploma or GED</v>
      </c>
      <c r="H556" s="2" t="str">
        <f>IFERROR(VLOOKUP(B556,ClassificationT!B:L,11,FALSE),"-")</f>
        <v>At Least 5 Years Of Experience Directly Related To The Duties And Responsibilities Specified. Certification/Licensure: Laboratory Animal Technician Certification Under The American Association For Laboratory Animal Science (Aalas) Required.</v>
      </c>
      <c r="J556" s="2" t="str">
        <v>Lab Animal Tech 2</v>
      </c>
      <c r="K556" s="2"/>
      <c r="N556" s="2"/>
    </row>
    <row r="557" spans="1:14" ht="19.5" customHeight="1" x14ac:dyDescent="0.25">
      <c r="A557" s="2" t="s">
        <v>1833</v>
      </c>
      <c r="B557" s="1" t="str">
        <f>VLOOKUP(A557,ClassificationT!A:B,2,FALSE)</f>
        <v>Lab Tech</v>
      </c>
      <c r="C557" s="2" t="str">
        <f>VLOOKUP(A557,ClassificationT!A:D,4,FALSE)</f>
        <v>SN</v>
      </c>
      <c r="D557" s="2" t="str">
        <f>VLOOKUP(A557,ClassificationT!A:C,3,FALSE)</f>
        <v>Grade 07</v>
      </c>
      <c r="E557" s="2">
        <f>VLOOKUP(A557,ClassificationT!A:T,19,FALSE)</f>
        <v>0</v>
      </c>
      <c r="F557" s="2">
        <f>VLOOKUP(A557,ClassificationT!A:T,20,FALSE)</f>
        <v>1</v>
      </c>
      <c r="G557" s="2" t="str">
        <f>IFERROR(VLOOKUP(B557,ClassificationT!B:K,10,FALSE),"-")</f>
        <v>High school diploma or GED</v>
      </c>
      <c r="H557" s="2" t="str">
        <f>IFERROR(VLOOKUP(B557,ClassificationT!B:L,11,FALSE),"-")</f>
        <v>At Least 1 Year Of Experience Directly Related To The Duties And Responsibilities Specified.</v>
      </c>
      <c r="J557" s="2" t="str">
        <v>Lab Animal Tech 3</v>
      </c>
      <c r="K557" s="2"/>
      <c r="N557" s="2"/>
    </row>
    <row r="558" spans="1:14" ht="19.5" customHeight="1" x14ac:dyDescent="0.25">
      <c r="A558" s="2" t="s">
        <v>275</v>
      </c>
      <c r="B558" s="1" t="str">
        <f>VLOOKUP(A558,ClassificationT!A:B,2,FALSE)</f>
        <v>Labor/Employee Relations Ofcr</v>
      </c>
      <c r="C558" s="2" t="str">
        <f>VLOOKUP(A558,ClassificationT!A:D,4,FALSE)</f>
        <v>SE</v>
      </c>
      <c r="D558" s="2" t="str">
        <f>VLOOKUP(A558,ClassificationT!A:C,3,FALSE)</f>
        <v>Grade 16</v>
      </c>
      <c r="E558" s="2">
        <f>VLOOKUP(A558,ClassificationT!A:T,19,FALSE)</f>
        <v>4</v>
      </c>
      <c r="F558" s="2">
        <f>VLOOKUP(A558,ClassificationT!A:T,20,FALSE)</f>
        <v>7</v>
      </c>
      <c r="G558" s="2" t="str">
        <f>IFERROR(VLOOKUP(B558,ClassificationT!B:K,10,FALSE),"-")</f>
        <v>Bachelor's degree</v>
      </c>
      <c r="H558" s="2" t="str">
        <f>IFERROR(VLOOKUP(B558,ClassificationT!B:L,11,FALSE),"-")</f>
        <v>At Least 7 Years Of Experience Directly Related To The Duties And Responsibilities Specified.</v>
      </c>
      <c r="J558" s="2" t="str">
        <v>Lab Tech</v>
      </c>
      <c r="K558" s="2"/>
      <c r="N558" s="2"/>
    </row>
    <row r="559" spans="1:14" ht="19.5" customHeight="1" x14ac:dyDescent="0.25">
      <c r="A559" s="2" t="s">
        <v>665</v>
      </c>
      <c r="B559" s="1" t="str">
        <f>VLOOKUP(A559,ClassificationT!A:B,2,FALSE)</f>
        <v>Labor/Employee Relations Splst</v>
      </c>
      <c r="C559" s="2" t="str">
        <f>VLOOKUP(A559,ClassificationT!A:D,4,FALSE)</f>
        <v>SE</v>
      </c>
      <c r="D559" s="2" t="str">
        <f>VLOOKUP(A559,ClassificationT!A:C,3,FALSE)</f>
        <v>Grade 14</v>
      </c>
      <c r="E559" s="2">
        <f>VLOOKUP(A559,ClassificationT!A:T,19,FALSE)</f>
        <v>4</v>
      </c>
      <c r="F559" s="2">
        <f>VLOOKUP(A559,ClassificationT!A:T,20,FALSE)</f>
        <v>5</v>
      </c>
      <c r="G559" s="2" t="str">
        <f>IFERROR(VLOOKUP(B559,ClassificationT!B:K,10,FALSE),"-")</f>
        <v>Bachelor's degree</v>
      </c>
      <c r="H559" s="2" t="str">
        <f>IFERROR(VLOOKUP(B559,ClassificationT!B:L,11,FALSE),"-")</f>
        <v>At Least 5 Years Of Experience Directly Related To The Duties And Responsibilities Specified.</v>
      </c>
      <c r="J559" s="2" t="str">
        <v>Labor/Employee Relations Ofcr</v>
      </c>
      <c r="K559" s="2"/>
      <c r="N559" s="2"/>
    </row>
    <row r="560" spans="1:14" ht="19.5" customHeight="1" x14ac:dyDescent="0.25">
      <c r="A560" s="2" t="s">
        <v>2847</v>
      </c>
      <c r="B560" s="1" t="str">
        <f>VLOOKUP(A560,ClassificationT!A:B,2,FALSE)</f>
        <v>Labor/Employee Rltns Analyst</v>
      </c>
      <c r="C560" s="2" t="str">
        <f>VLOOKUP(A560,ClassificationT!A:D,4,FALSE)</f>
        <v>SE</v>
      </c>
      <c r="D560" s="2" t="str">
        <f>VLOOKUP(A560,ClassificationT!A:C,3,FALSE)</f>
        <v>Grade 12</v>
      </c>
      <c r="E560" s="2">
        <f>VLOOKUP(A560,ClassificationT!A:T,19,FALSE)</f>
        <v>0</v>
      </c>
      <c r="F560" s="2">
        <f>VLOOKUP(A560,ClassificationT!A:T,20,FALSE)</f>
        <v>7</v>
      </c>
      <c r="G560" s="2" t="str">
        <f>IFERROR(VLOOKUP(B560,ClassificationT!B:K,10,FALSE),"-")</f>
        <v>High school diploma or GED</v>
      </c>
      <c r="H560" s="2" t="str">
        <f>IFERROR(VLOOKUP(B560,ClassificationT!B:L,11,FALSE),"-")</f>
        <v>At least 7 years of experience directly related to the duties and responsibilities specified.</v>
      </c>
      <c r="J560" s="2" t="str">
        <v>Labor/Employee Relations Splst</v>
      </c>
      <c r="K560" s="2"/>
      <c r="N560" s="2"/>
    </row>
    <row r="561" spans="1:14" ht="19.5" customHeight="1" x14ac:dyDescent="0.25">
      <c r="A561" s="2" t="s">
        <v>1775</v>
      </c>
      <c r="B561" s="1" t="str">
        <f>VLOOKUP(A561,ClassificationT!A:B,2,FALSE)</f>
        <v>Lead Facilities Services Tech</v>
      </c>
      <c r="C561" s="2" t="str">
        <f>VLOOKUP(A561,ClassificationT!A:D,4,FALSE)</f>
        <v>SW</v>
      </c>
      <c r="D561" s="2" t="str">
        <f>VLOOKUP(A561,ClassificationT!A:C,3,FALSE)</f>
        <v>Grade 08</v>
      </c>
      <c r="E561" s="2">
        <f>VLOOKUP(A561,ClassificationT!A:T,19,FALSE)</f>
        <v>0</v>
      </c>
      <c r="F561" s="2">
        <f>VLOOKUP(A561,ClassificationT!A:T,20,FALSE)</f>
        <v>3</v>
      </c>
      <c r="G561" s="2" t="str">
        <f>IFERROR(VLOOKUP(B561,ClassificationT!B:K,10,FALSE),"-")</f>
        <v>High school diploma or GED</v>
      </c>
      <c r="H561" s="2" t="str">
        <f>IFERROR(VLOOKUP(B561,ClassificationT!B:L,11,FALSE),"-")</f>
        <v>At Least 3 Years Of Experience Directly Related To The Duties And Responsibilities Specified.</v>
      </c>
      <c r="J561" s="2" t="str">
        <v>Labor/Employee Rltns Analyst</v>
      </c>
      <c r="K561" s="2"/>
      <c r="N561" s="2"/>
    </row>
    <row r="562" spans="1:14" ht="19.5" customHeight="1" x14ac:dyDescent="0.25">
      <c r="A562" s="4" t="s">
        <v>5554</v>
      </c>
      <c r="B562" s="1" t="str">
        <f>VLOOKUP(A562,ClassificationT!A:B,2,FALSE)</f>
        <v>Lead Medical Scribe</v>
      </c>
      <c r="C562" s="4" t="str">
        <f>VLOOKUP(A562,ClassificationT!A:D,4,FALSE)</f>
        <v>SN</v>
      </c>
      <c r="D562" s="4" t="str">
        <f>VLOOKUP(A562,ClassificationT!A:C,3,FALSE)</f>
        <v>Grade 10</v>
      </c>
      <c r="E562" s="4">
        <f>VLOOKUP(A562,ClassificationT!A:T,19,FALSE)</f>
        <v>0</v>
      </c>
      <c r="F562" s="4">
        <f>VLOOKUP(A562,ClassificationT!A:T,20,FALSE)</f>
        <v>1</v>
      </c>
      <c r="G562" s="4" t="str">
        <f>IFERROR(VLOOKUP(#REF!,ClassificationT!B:K,10,FALSE),"-")</f>
        <v>-</v>
      </c>
      <c r="H562" s="4" t="str">
        <f>IFERROR(VLOOKUP(#REF!,ClassificationT!B:L,11,FALSE),"-")</f>
        <v>-</v>
      </c>
      <c r="J562" s="2" t="str">
        <v>Lead Facilities Services Tech</v>
      </c>
      <c r="K562" s="2"/>
      <c r="N562" s="2"/>
    </row>
    <row r="563" spans="1:14" ht="19.5" customHeight="1" x14ac:dyDescent="0.25">
      <c r="A563" s="2" t="s">
        <v>1913</v>
      </c>
      <c r="B563" s="1" t="str">
        <f>VLOOKUP(A563,ClassificationT!A:B,2,FALSE)</f>
        <v>Lead Parking Officer</v>
      </c>
      <c r="C563" s="2" t="str">
        <f>VLOOKUP(A563,ClassificationT!A:D,4,FALSE)</f>
        <v>SW</v>
      </c>
      <c r="D563" s="2" t="str">
        <f>VLOOKUP(A563,ClassificationT!A:C,3,FALSE)</f>
        <v>Grade 06</v>
      </c>
      <c r="E563" s="2">
        <f>VLOOKUP(A563,ClassificationT!A:T,19,FALSE)</f>
        <v>0</v>
      </c>
      <c r="F563" s="2">
        <f>VLOOKUP(A563,ClassificationT!A:T,20,FALSE)</f>
        <v>3</v>
      </c>
      <c r="G563" s="2" t="str">
        <f>IFERROR(VLOOKUP(B563,ClassificationT!B:K,10,FALSE),"-")</f>
        <v>High school diploma or GED</v>
      </c>
      <c r="H563" s="2" t="str">
        <f>IFERROR(VLOOKUP(B563,ClassificationT!B:L,11,FALSE),"-")</f>
        <v>At Least 3 Years Of Experience Directly Related To The Duties And Responsibilities Specified.</v>
      </c>
      <c r="J563" s="2" t="str">
        <v>Lead Medical Scribe</v>
      </c>
      <c r="K563" s="2"/>
      <c r="N563" s="2"/>
    </row>
    <row r="564" spans="1:14" ht="19.5" customHeight="1" x14ac:dyDescent="0.25">
      <c r="A564" s="2" t="s">
        <v>1141</v>
      </c>
      <c r="B564" s="1" t="str">
        <f>VLOOKUP(A564,ClassificationT!A:B,2,FALSE)</f>
        <v>Learning Specialist</v>
      </c>
      <c r="C564" s="2" t="str">
        <f>VLOOKUP(A564,ClassificationT!A:D,4,FALSE)</f>
        <v>SE</v>
      </c>
      <c r="D564" s="2" t="str">
        <f>VLOOKUP(A564,ClassificationT!A:C,3,FALSE)</f>
        <v>Grade 12</v>
      </c>
      <c r="E564" s="2">
        <f>VLOOKUP(A564,ClassificationT!A:T,19,FALSE)</f>
        <v>4</v>
      </c>
      <c r="F564" s="2">
        <f>VLOOKUP(A564,ClassificationT!A:T,20,FALSE)</f>
        <v>3</v>
      </c>
      <c r="G564" s="2" t="str">
        <f>IFERROR(VLOOKUP(B564,ClassificationT!B:K,10,FALSE),"-")</f>
        <v>Bachelor's degree</v>
      </c>
      <c r="H564" s="2" t="str">
        <f>IFERROR(VLOOKUP(B564,ClassificationT!B:L,11,FALSE),"-")</f>
        <v>At Least 3 Years Of Experience Directly Related To The Duties And Responsibilities Specified.</v>
      </c>
      <c r="J564" s="2" t="str">
        <v>Lead Parking Officer</v>
      </c>
      <c r="K564" s="2"/>
      <c r="N564" s="2"/>
    </row>
    <row r="565" spans="1:14" ht="19.5" customHeight="1" x14ac:dyDescent="0.25">
      <c r="A565" s="2" t="s">
        <v>710</v>
      </c>
      <c r="B565" s="1" t="str">
        <f>VLOOKUP(A565,ClassificationT!A:B,2,FALSE)</f>
        <v>Learning Specialist,Sr</v>
      </c>
      <c r="C565" s="2" t="str">
        <f>VLOOKUP(A565,ClassificationT!A:D,4,FALSE)</f>
        <v>SE</v>
      </c>
      <c r="D565" s="2" t="str">
        <f>VLOOKUP(A565,ClassificationT!A:C,3,FALSE)</f>
        <v>Grade 14</v>
      </c>
      <c r="E565" s="2">
        <f>VLOOKUP(A565,ClassificationT!A:T,19,FALSE)</f>
        <v>4</v>
      </c>
      <c r="F565" s="2">
        <f>VLOOKUP(A565,ClassificationT!A:T,20,FALSE)</f>
        <v>5</v>
      </c>
      <c r="G565" s="2" t="str">
        <f>IFERROR(VLOOKUP(B565,ClassificationT!B:K,10,FALSE),"-")</f>
        <v>Bachelor's degree</v>
      </c>
      <c r="H565" s="2" t="str">
        <f>IFERROR(VLOOKUP(B565,ClassificationT!B:L,11,FALSE),"-")</f>
        <v>At Least 5 Years Of Experience Directly Related To The Duties And Responsibilities Specified.</v>
      </c>
      <c r="J565" s="2" t="str">
        <v>Learning Specialist</v>
      </c>
      <c r="K565" s="2"/>
      <c r="N565" s="2"/>
    </row>
    <row r="566" spans="1:14" ht="19.5" customHeight="1" x14ac:dyDescent="0.25">
      <c r="A566" s="2" t="s">
        <v>1687</v>
      </c>
      <c r="B566" s="1" t="str">
        <f>VLOOKUP(A566,ClassificationT!A:B,2,FALSE)</f>
        <v>Legal Secretary</v>
      </c>
      <c r="C566" s="2" t="str">
        <f>VLOOKUP(A566,ClassificationT!A:D,4,FALSE)</f>
        <v>SN</v>
      </c>
      <c r="D566" s="2" t="str">
        <f>VLOOKUP(A566,ClassificationT!A:C,3,FALSE)</f>
        <v>Grade 08</v>
      </c>
      <c r="E566" s="2">
        <f>VLOOKUP(A566,ClassificationT!A:T,19,FALSE)</f>
        <v>0</v>
      </c>
      <c r="F566" s="2">
        <f>VLOOKUP(A566,ClassificationT!A:T,20,FALSE)</f>
        <v>4</v>
      </c>
      <c r="G566" s="2" t="str">
        <f>IFERROR(VLOOKUP(B566,ClassificationT!B:K,10,FALSE),"-")</f>
        <v>High school diploma or GED</v>
      </c>
      <c r="H566" s="2" t="str">
        <f>IFERROR(VLOOKUP(B566,ClassificationT!B:L,11,FALSE),"-")</f>
        <v>At Least 4 Years Of Experience Directly Related To The Duties And Responsibilities Specified.</v>
      </c>
      <c r="J566" s="2" t="str">
        <v>Learning Specialist,Sr</v>
      </c>
      <c r="K566" s="2"/>
      <c r="N566" s="2"/>
    </row>
    <row r="567" spans="1:14" ht="19.5" customHeight="1" x14ac:dyDescent="0.25">
      <c r="A567" s="2" t="s">
        <v>1843</v>
      </c>
      <c r="B567" s="1" t="str">
        <f>VLOOKUP(A567,ClassificationT!A:B,2,FALSE)</f>
        <v>Library Info Specialist 1</v>
      </c>
      <c r="C567" s="2" t="str">
        <f>VLOOKUP(A567,ClassificationT!A:D,4,FALSE)</f>
        <v>SU</v>
      </c>
      <c r="D567" s="2" t="str">
        <f>VLOOKUP(A567,ClassificationT!A:C,3,FALSE)</f>
        <v>Grade 07</v>
      </c>
      <c r="E567" s="2">
        <f>VLOOKUP(A567,ClassificationT!A:T,19,FALSE)</f>
        <v>0</v>
      </c>
      <c r="F567" s="2">
        <f>VLOOKUP(A567,ClassificationT!A:T,20,FALSE)</f>
        <v>1</v>
      </c>
      <c r="G567" s="2" t="str">
        <f>IFERROR(VLOOKUP(B567,ClassificationT!B:K,10,FALSE),"-")</f>
        <v>High school diploma or GED</v>
      </c>
      <c r="H567" s="2" t="str">
        <f>IFERROR(VLOOKUP(B567,ClassificationT!B:L,11,FALSE),"-")</f>
        <v>At Least 1 Year Of Experience Directly Related To The Duties And Responsibilities Specified.</v>
      </c>
      <c r="J567" s="2" t="str">
        <v>Legal Secretary</v>
      </c>
      <c r="K567" s="2"/>
      <c r="N567" s="2"/>
    </row>
    <row r="568" spans="1:14" ht="19.5" customHeight="1" x14ac:dyDescent="0.25">
      <c r="A568" s="2" t="s">
        <v>1607</v>
      </c>
      <c r="B568" s="1" t="str">
        <f>VLOOKUP(A568,ClassificationT!A:B,2,FALSE)</f>
        <v>Library Info Specialist 2</v>
      </c>
      <c r="C568" s="2" t="str">
        <f>VLOOKUP(A568,ClassificationT!A:D,4,FALSE)</f>
        <v>SU</v>
      </c>
      <c r="D568" s="2" t="str">
        <f>VLOOKUP(A568,ClassificationT!A:C,3,FALSE)</f>
        <v>Grade 09</v>
      </c>
      <c r="E568" s="2">
        <f>VLOOKUP(A568,ClassificationT!A:T,19,FALSE)</f>
        <v>4</v>
      </c>
      <c r="F568" s="2">
        <f>VLOOKUP(A568,ClassificationT!A:T,20,FALSE)</f>
        <v>1</v>
      </c>
      <c r="G568" s="2" t="str">
        <f>IFERROR(VLOOKUP(B568,ClassificationT!B:K,10,FALSE),"-")</f>
        <v>Bachelor's degree</v>
      </c>
      <c r="H568" s="2" t="str">
        <f>IFERROR(VLOOKUP(B568,ClassificationT!B:L,11,FALSE),"-")</f>
        <v>At Least 1 Year Of Experience Directly Related To The Duties And Responsibilities Specified.</v>
      </c>
      <c r="J568" s="2" t="str">
        <v>Library Info Specialist 1</v>
      </c>
      <c r="K568" s="2"/>
      <c r="N568" s="2"/>
    </row>
    <row r="569" spans="1:14" ht="19.5" customHeight="1" x14ac:dyDescent="0.25">
      <c r="A569" s="2" t="s">
        <v>1242</v>
      </c>
      <c r="B569" s="1" t="str">
        <f>VLOOKUP(A569,ClassificationT!A:B,2,FALSE)</f>
        <v>Library Info Specialist 3</v>
      </c>
      <c r="C569" s="2" t="str">
        <f>VLOOKUP(A569,ClassificationT!A:D,4,FALSE)</f>
        <v>SE</v>
      </c>
      <c r="D569" s="2" t="str">
        <f>VLOOKUP(A569,ClassificationT!A:C,3,FALSE)</f>
        <v>Grade 11</v>
      </c>
      <c r="E569" s="2">
        <f>VLOOKUP(A569,ClassificationT!A:T,19,FALSE)</f>
        <v>4</v>
      </c>
      <c r="F569" s="2">
        <f>VLOOKUP(A569,ClassificationT!A:T,20,FALSE)</f>
        <v>3</v>
      </c>
      <c r="G569" s="2" t="str">
        <f>IFERROR(VLOOKUP(B569,ClassificationT!B:K,10,FALSE),"-")</f>
        <v>Bachelor's degree</v>
      </c>
      <c r="H569" s="2" t="str">
        <f>IFERROR(VLOOKUP(B569,ClassificationT!B:L,11,FALSE),"-")</f>
        <v>At Least 3 Years Of Experience Directly Related To The Duties And Responsibilities Specified.</v>
      </c>
      <c r="J569" s="2" t="str">
        <v>Library Info Specialist 2</v>
      </c>
      <c r="K569" s="2"/>
      <c r="N569" s="2"/>
    </row>
    <row r="570" spans="1:14" ht="19.5" customHeight="1" x14ac:dyDescent="0.25">
      <c r="A570" s="2" t="s">
        <v>1041</v>
      </c>
      <c r="B570" s="1" t="str">
        <f>VLOOKUP(A570,ClassificationT!A:B,2,FALSE)</f>
        <v>Library Services Coordinator</v>
      </c>
      <c r="C570" s="2" t="str">
        <f>VLOOKUP(A570,ClassificationT!A:D,4,FALSE)</f>
        <v>SE</v>
      </c>
      <c r="D570" s="2" t="str">
        <f>VLOOKUP(A570,ClassificationT!A:C,3,FALSE)</f>
        <v>Grade 12</v>
      </c>
      <c r="E570" s="2">
        <f>VLOOKUP(A570,ClassificationT!A:T,19,FALSE)</f>
        <v>4</v>
      </c>
      <c r="F570" s="2">
        <f>VLOOKUP(A570,ClassificationT!A:T,20,FALSE)</f>
        <v>4</v>
      </c>
      <c r="G570" s="2" t="str">
        <f>IFERROR(VLOOKUP(B570,ClassificationT!B:K,10,FALSE),"-")</f>
        <v>Bachelor's degree</v>
      </c>
      <c r="H570" s="2" t="str">
        <f>IFERROR(VLOOKUP(B570,ClassificationT!B:L,11,FALSE),"-")</f>
        <v>At Least 4 Years Of Experience Directly Related To The Duties And Responsibilities Specified.</v>
      </c>
      <c r="J570" s="2" t="str">
        <v>Library Info Specialist 3</v>
      </c>
      <c r="K570" s="2"/>
      <c r="N570" s="2"/>
    </row>
    <row r="571" spans="1:14" ht="19.5" customHeight="1" x14ac:dyDescent="0.25">
      <c r="A571" s="4" t="s">
        <v>1777</v>
      </c>
      <c r="B571" s="1" t="str">
        <f>VLOOKUP(A571,ClassificationT!A:B,2,FALSE)</f>
        <v>Licensed Irrigation Tech</v>
      </c>
      <c r="C571" s="2" t="str">
        <f>VLOOKUP(A571,ClassificationT!A:D,4,FALSE)</f>
        <v>SW</v>
      </c>
      <c r="D571" s="4" t="str">
        <f>VLOOKUP(A571,ClassificationT!A:C,3,FALSE)</f>
        <v>Grade 07</v>
      </c>
      <c r="E571" s="4">
        <f>VLOOKUP(A571,ClassificationT!A:T,19,FALSE)</f>
        <v>0</v>
      </c>
      <c r="F571" s="4">
        <f>VLOOKUP(A571,ClassificationT!A:T,20,FALSE)</f>
        <v>2</v>
      </c>
      <c r="G571" s="4" t="str">
        <f>IFERROR(VLOOKUP(B571,ClassificationT!B:K,10,FALSE),"-")</f>
        <v>High school diploma or GED</v>
      </c>
      <c r="H571" s="4" t="str">
        <f>IFERROR(VLOOKUP(B571,ClassificationT!B:L,11,FALSE),"-")</f>
        <v>At least 2 years of experience directly related to the duties and responsibilities specified. Certifications/Licensure: State of New Mexico Irrigation license (CID-JS).</v>
      </c>
      <c r="J571" s="2" t="str">
        <v>Library Services Coordinator</v>
      </c>
      <c r="K571" s="2"/>
      <c r="N571" s="2"/>
    </row>
    <row r="572" spans="1:14" ht="19.5" customHeight="1" x14ac:dyDescent="0.25">
      <c r="A572" s="2" t="s">
        <v>1067</v>
      </c>
      <c r="B572" s="1" t="str">
        <f>VLOOKUP(A572,ClassificationT!A:B,2,FALSE)</f>
        <v>Licensed Massage Therapist</v>
      </c>
      <c r="C572" s="2" t="str">
        <f>VLOOKUP(A572,ClassificationT!A:D,4,FALSE)</f>
        <v>SE</v>
      </c>
      <c r="D572" s="2" t="str">
        <f>VLOOKUP(A572,ClassificationT!A:C,3,FALSE)</f>
        <v>Grade 12</v>
      </c>
      <c r="E572" s="2">
        <f>VLOOKUP(A572,ClassificationT!A:T,19,FALSE)</f>
        <v>0</v>
      </c>
      <c r="F572" s="2">
        <f>VLOOKUP(A572,ClassificationT!A:T,20,FALSE)</f>
        <v>2</v>
      </c>
      <c r="G572" s="2" t="str">
        <f>IFERROR(VLOOKUP(B572,ClassificationT!B:K,10,FALSE),"-")</f>
        <v>High school diploma or GED and successful completion of Therapeutic Massage school plus 180 hours of post-graduation practicum</v>
      </c>
      <c r="H572" s="2" t="str">
        <f>IFERROR(VLOOKUP(B572,ClassificationT!B:L,11,FALSE),"-")</f>
        <v xml:space="preserve">At Least 2 Years Of Post-Licensure Experience Directly Related To The Duties And Responsibilities Specified.
Certifications/Licensure
Licensed Massage Therapist (Lmt).
</v>
      </c>
      <c r="J572" s="2" t="str">
        <v>Licensed Irrigation Tech</v>
      </c>
      <c r="K572" s="2"/>
      <c r="N572" s="2"/>
    </row>
    <row r="573" spans="1:14" ht="19.5" customHeight="1" x14ac:dyDescent="0.25">
      <c r="A573" s="2" t="s">
        <v>1613</v>
      </c>
      <c r="B573" s="1" t="str">
        <f>VLOOKUP(A573,ClassificationT!A:B,2,FALSE)</f>
        <v>Licensed Prctcl Nurse</v>
      </c>
      <c r="C573" s="2" t="str">
        <f>VLOOKUP(A573,ClassificationT!A:D,4,FALSE)</f>
        <v>SW</v>
      </c>
      <c r="D573" s="2" t="str">
        <f>VLOOKUP(A573,ClassificationT!A:C,3,FALSE)</f>
        <v>Grade 09</v>
      </c>
      <c r="E573" s="2">
        <f>VLOOKUP(A573,ClassificationT!A:T,19,FALSE)</f>
        <v>0</v>
      </c>
      <c r="F573" s="2">
        <f>VLOOKUP(A573,ClassificationT!A:T,20,FALSE)</f>
        <v>0</v>
      </c>
      <c r="G573" s="2" t="str">
        <f>IFERROR(VLOOKUP(B573,ClassificationT!B:K,10,FALSE),"-")</f>
        <v>Vocational/technical training in Nursing</v>
      </c>
      <c r="H573" s="2" t="str">
        <f>IFERROR(VLOOKUP(B573,ClassificationT!B:L,11,FALSE),"-")</f>
        <v>No Previous Experience Required.
Certification/Licensure
State Of New Mexico Licensed Practical Nurse.</v>
      </c>
      <c r="J573" s="2" t="str">
        <v>Licensed Massage Therapist</v>
      </c>
      <c r="K573" s="2"/>
      <c r="N573" s="2"/>
    </row>
    <row r="574" spans="1:14" ht="19.5" customHeight="1" x14ac:dyDescent="0.25">
      <c r="A574" s="2" t="s">
        <v>2006</v>
      </c>
      <c r="B574" s="1" t="str">
        <f>VLOOKUP(A574,ClassificationT!A:B,2,FALSE)</f>
        <v>Lifeguard</v>
      </c>
      <c r="C574" s="2" t="str">
        <f>VLOOKUP(A574,ClassificationT!A:D,4,FALSE)</f>
        <v>SN</v>
      </c>
      <c r="D574" s="2" t="str">
        <f>VLOOKUP(A574,ClassificationT!A:C,3,FALSE)</f>
        <v>Grade 05</v>
      </c>
      <c r="E574" s="2">
        <f>VLOOKUP(A574,ClassificationT!A:T,19,FALSE)</f>
        <v>0</v>
      </c>
      <c r="F574" s="2">
        <f>VLOOKUP(A574,ClassificationT!A:T,20,FALSE)</f>
        <v>0.5</v>
      </c>
      <c r="G574" s="2" t="str">
        <f>IFERROR(VLOOKUP(B574,ClassificationT!B:K,10,FALSE),"-")</f>
        <v>Less than high school</v>
      </c>
      <c r="H574" s="2" t="str">
        <f>IFERROR(VLOOKUP(B574,ClassificationT!B:L,11,FALSE),"-")</f>
        <v>At Least 6 Months Of Experience Directly Related To The Duties And Responsibilities Specified. Certification/Licensure: Current Certification As Lifeguard By A Recognized Source Of Training.</v>
      </c>
      <c r="J574" s="2" t="str">
        <v>Licensed Prctcl Nurse</v>
      </c>
      <c r="K574" s="2"/>
      <c r="N574" s="2"/>
    </row>
    <row r="575" spans="1:14" ht="19.5" customHeight="1" x14ac:dyDescent="0.25">
      <c r="A575" s="2" t="s">
        <v>1859</v>
      </c>
      <c r="B575" s="1" t="str">
        <f>VLOOKUP(A575,ClassificationT!A:B,2,FALSE)</f>
        <v>Light Equipment Operator</v>
      </c>
      <c r="C575" s="2" t="str">
        <f>VLOOKUP(A575,ClassificationT!A:D,4,FALSE)</f>
        <v>SW</v>
      </c>
      <c r="D575" s="2" t="str">
        <f>VLOOKUP(A575,ClassificationT!A:C,3,FALSE)</f>
        <v>Grade 07</v>
      </c>
      <c r="E575" s="2">
        <f>VLOOKUP(A575,ClassificationT!A:T,19,FALSE)</f>
        <v>0</v>
      </c>
      <c r="F575" s="2">
        <f>VLOOKUP(A575,ClassificationT!A:T,20,FALSE)</f>
        <v>1</v>
      </c>
      <c r="G575" s="2" t="str">
        <f>IFERROR(VLOOKUP(B575,ClassificationT!B:K,10,FALSE),"-")</f>
        <v>High school diploma or GED</v>
      </c>
      <c r="H575" s="2" t="str">
        <f>IFERROR(VLOOKUP(B575,ClassificationT!B:L,11,FALSE),"-")</f>
        <v>At Least 1 Year Of Experience Directly Related To The Duties And Responsibilities Specified.</v>
      </c>
      <c r="J575" s="2" t="str">
        <v>Lifeguard</v>
      </c>
      <c r="K575" s="2"/>
      <c r="N575" s="2"/>
    </row>
    <row r="576" spans="1:14" ht="19.5" customHeight="1" x14ac:dyDescent="0.25">
      <c r="A576" s="2" t="s">
        <v>4276</v>
      </c>
      <c r="B576" s="1" t="str">
        <f>VLOOKUP(A576,ClassificationT!A:B,2,FALSE)</f>
        <v>Locksmith,Certified</v>
      </c>
      <c r="C576" s="2" t="str">
        <f>VLOOKUP(A576,ClassificationT!A:D,4,FALSE)</f>
        <v>SN</v>
      </c>
      <c r="D576" s="2" t="str">
        <f>VLOOKUP(A576,ClassificationT!A:C,3,FALSE)</f>
        <v>Grade 09</v>
      </c>
      <c r="E576" s="2">
        <f>VLOOKUP(A576,ClassificationT!A:T,19,FALSE)</f>
        <v>0</v>
      </c>
      <c r="F576" s="2">
        <f>VLOOKUP(A576,ClassificationT!A:T,20,FALSE)</f>
        <v>3</v>
      </c>
      <c r="G576" s="2" t="str">
        <f>IFERROR(VLOOKUP(B576,ClassificationT!B:K,10,FALSE),"-")</f>
        <v>High school diploma or GED</v>
      </c>
      <c r="H576" s="2" t="str">
        <f>IFERROR(VLOOKUP(B576,ClassificationT!B:L,11,FALSE),"-")</f>
        <v>At least 3 years of experience directly related to the duties and responsibilities specified. Certification/Licensure: Certified Registered Locksmith (CRL) by Associated Locksmiths of America or completed Door &amp; Hardware Technician (DHT) credential by the Door and Hardware Institute.</v>
      </c>
      <c r="J576" s="2" t="str">
        <v>Light Equipment Operator</v>
      </c>
      <c r="K576" s="2"/>
      <c r="N576" s="2"/>
    </row>
    <row r="577" spans="1:14" ht="19.5" customHeight="1" x14ac:dyDescent="0.25">
      <c r="A577" s="2" t="s">
        <v>4236</v>
      </c>
      <c r="B577" s="1" t="str">
        <f>VLOOKUP(A577,ClassificationT!A:B,2,FALSE)</f>
        <v>Locksmith,Pre-Certified</v>
      </c>
      <c r="C577" s="2" t="str">
        <f>VLOOKUP(A577,ClassificationT!A:D,4,FALSE)</f>
        <v>SN</v>
      </c>
      <c r="D577" s="2" t="str">
        <f>VLOOKUP(A577,ClassificationT!A:C,3,FALSE)</f>
        <v>Grade 08</v>
      </c>
      <c r="E577" s="2">
        <f>VLOOKUP(A577,ClassificationT!A:T,19,FALSE)</f>
        <v>0</v>
      </c>
      <c r="F577" s="2">
        <f>VLOOKUP(A577,ClassificationT!A:T,20,FALSE)</f>
        <v>1</v>
      </c>
      <c r="G577" s="2" t="str">
        <f>IFERROR(VLOOKUP(B577,ClassificationT!B:K,10,FALSE),"-")</f>
        <v>High school diploma or GED</v>
      </c>
      <c r="H577" s="2" t="str">
        <f>IFERROR(VLOOKUP(B577,ClassificationT!B:L,11,FALSE),"-")</f>
        <v>At least 1 year of experience directly related to the duties and responsibilities specified.</v>
      </c>
      <c r="J577" s="2" t="str">
        <v>Locksmith,Certified</v>
      </c>
      <c r="K577" s="2"/>
      <c r="N577" s="2"/>
    </row>
    <row r="578" spans="1:14" ht="19.5" customHeight="1" x14ac:dyDescent="0.25">
      <c r="A578" s="2" t="s">
        <v>1439</v>
      </c>
      <c r="B578" s="1" t="str">
        <f>VLOOKUP(A578,ClassificationT!A:B,2,FALSE)</f>
        <v>Machinist</v>
      </c>
      <c r="C578" s="2" t="str">
        <f>VLOOKUP(A578,ClassificationT!A:D,4,FALSE)</f>
        <v>SN</v>
      </c>
      <c r="D578" s="2" t="str">
        <f>VLOOKUP(A578,ClassificationT!A:C,3,FALSE)</f>
        <v>Grade 10</v>
      </c>
      <c r="E578" s="2">
        <f>VLOOKUP(A578,ClassificationT!A:T,19,FALSE)</f>
        <v>0</v>
      </c>
      <c r="F578" s="2">
        <f>VLOOKUP(A578,ClassificationT!A:T,20,FALSE)</f>
        <v>0.5</v>
      </c>
      <c r="G578" s="2" t="str">
        <f>IFERROR(VLOOKUP(B578,ClassificationT!B:K,10,FALSE),"-")</f>
        <v>Technical certificate, or equivalent coursework or training in a directly related area</v>
      </c>
      <c r="H578" s="2" t="str">
        <f>IFERROR(VLOOKUP(B578,ClassificationT!B:L,11,FALSE),"-")</f>
        <v>At Least 6 Months Of Experience Directly Related To The Duties And Responsibilities Specified.</v>
      </c>
      <c r="J578" s="2" t="str">
        <v>Locksmith,Pre-Certified</v>
      </c>
      <c r="K578" s="2"/>
      <c r="N578" s="2"/>
    </row>
    <row r="579" spans="1:14" ht="19.5" customHeight="1" x14ac:dyDescent="0.25">
      <c r="A579" s="2" t="s">
        <v>1272</v>
      </c>
      <c r="B579" s="1" t="str">
        <f>VLOOKUP(A579,ClassificationT!A:B,2,FALSE)</f>
        <v>Manager, Sales And Events</v>
      </c>
      <c r="C579" s="2" t="str">
        <f>VLOOKUP(A579,ClassificationT!A:D,4,FALSE)</f>
        <v>SE</v>
      </c>
      <c r="D579" s="2" t="str">
        <f>VLOOKUP(A579,ClassificationT!A:C,3,FALSE)</f>
        <v>Grade 11</v>
      </c>
      <c r="E579" s="2">
        <f>VLOOKUP(A579,ClassificationT!A:T,19,FALSE)</f>
        <v>0</v>
      </c>
      <c r="F579" s="2">
        <f>VLOOKUP(A579,ClassificationT!A:T,20,FALSE)</f>
        <v>5</v>
      </c>
      <c r="G579" s="2" t="str">
        <f>IFERROR(VLOOKUP(B579,ClassificationT!B:K,10,FALSE),"-")</f>
        <v>High school diploma or GED</v>
      </c>
      <c r="H579" s="2" t="str">
        <f>IFERROR(VLOOKUP(B579,ClassificationT!B:L,11,FALSE),"-")</f>
        <v>At Least 5 Years Of Experience Directly Related To The Duties And Responsibilities Specified.</v>
      </c>
      <c r="J579" s="2" t="str">
        <v>Machinist</v>
      </c>
      <c r="K579" s="2"/>
      <c r="N579" s="2"/>
    </row>
    <row r="580" spans="1:14" ht="19.5" customHeight="1" x14ac:dyDescent="0.25">
      <c r="A580" s="2" t="s">
        <v>1124</v>
      </c>
      <c r="B580" s="1" t="str">
        <f>VLOOKUP(A580,ClassificationT!A:B,2,FALSE)</f>
        <v>Manager,Patron Services</v>
      </c>
      <c r="C580" s="2" t="str">
        <f>VLOOKUP(A580,ClassificationT!A:D,4,FALSE)</f>
        <v>SE</v>
      </c>
      <c r="D580" s="2" t="str">
        <f>VLOOKUP(A580,ClassificationT!A:C,3,FALSE)</f>
        <v>Grade 13</v>
      </c>
      <c r="E580" s="2">
        <f>VLOOKUP(A580,ClassificationT!A:T,19,FALSE)</f>
        <v>2</v>
      </c>
      <c r="F580" s="2">
        <f>VLOOKUP(A580,ClassificationT!A:T,20,FALSE)</f>
        <v>5</v>
      </c>
      <c r="G580" s="2" t="str">
        <f>IFERROR(VLOOKUP(B580,ClassificationT!B:K,10,FALSE),"-")</f>
        <v>Successful completion of at least 60 college-level credit hours</v>
      </c>
      <c r="H580" s="2" t="str">
        <f>IFERROR(VLOOKUP(B580,ClassificationT!B:L,11,FALSE),"-")</f>
        <v>At Least 5 Years Of Experience Directly Related To The Duties And Responsibilities Specified.</v>
      </c>
      <c r="J580" s="2" t="str">
        <v>Manager, Sales And Events</v>
      </c>
      <c r="K580" s="2"/>
      <c r="N580" s="2"/>
    </row>
    <row r="581" spans="1:14" ht="19.5" customHeight="1" x14ac:dyDescent="0.25">
      <c r="A581" s="2" t="s">
        <v>1819</v>
      </c>
      <c r="B581" s="1" t="str">
        <f>VLOOKUP(A581,ClassificationT!A:B,2,FALSE)</f>
        <v>Marketing Assistant/Unit</v>
      </c>
      <c r="C581" s="2" t="str">
        <f>VLOOKUP(A581,ClassificationT!A:D,4,FALSE)</f>
        <v>SN</v>
      </c>
      <c r="D581" s="2" t="str">
        <f>VLOOKUP(A581,ClassificationT!A:C,3,FALSE)</f>
        <v>Grade 08</v>
      </c>
      <c r="E581" s="2">
        <f>VLOOKUP(A581,ClassificationT!A:T,19,FALSE)</f>
        <v>0</v>
      </c>
      <c r="F581" s="2">
        <f>VLOOKUP(A581,ClassificationT!A:T,20,FALSE)</f>
        <v>1</v>
      </c>
      <c r="G581" s="2" t="str">
        <f>IFERROR(VLOOKUP(B581,ClassificationT!B:K,10,FALSE),"-")</f>
        <v>High school diploma or GED</v>
      </c>
      <c r="H581" s="2" t="str">
        <f>IFERROR(VLOOKUP(B581,ClassificationT!B:L,11,FALSE),"-")</f>
        <v>At Least 1 Year Of Experience Directly Related To The Duties And Responsibilities Specified.</v>
      </c>
      <c r="J581" s="2" t="str">
        <v>Manager,Patron Services</v>
      </c>
      <c r="K581" s="2"/>
      <c r="N581" s="2"/>
    </row>
    <row r="582" spans="1:14" ht="19.5" customHeight="1" x14ac:dyDescent="0.25">
      <c r="A582" s="2" t="s">
        <v>743</v>
      </c>
      <c r="B582" s="1" t="str">
        <f>VLOOKUP(A582,ClassificationT!A:B,2,FALSE)</f>
        <v>Marketing Manager</v>
      </c>
      <c r="C582" s="2" t="str">
        <f>VLOOKUP(A582,ClassificationT!A:D,4,FALSE)</f>
        <v>SE</v>
      </c>
      <c r="D582" s="2" t="str">
        <f>VLOOKUP(A582,ClassificationT!A:C,3,FALSE)</f>
        <v>Grade 14</v>
      </c>
      <c r="E582" s="2">
        <f>VLOOKUP(A582,ClassificationT!A:T,19,FALSE)</f>
        <v>4</v>
      </c>
      <c r="F582" s="2">
        <f>VLOOKUP(A582,ClassificationT!A:T,20,FALSE)</f>
        <v>5</v>
      </c>
      <c r="G582" s="2" t="str">
        <f>IFERROR(VLOOKUP(B582,ClassificationT!B:K,10,FALSE),"-")</f>
        <v>Bachelor's degree</v>
      </c>
      <c r="H582" s="2" t="str">
        <f>IFERROR(VLOOKUP(B582,ClassificationT!B:L,11,FALSE),"-")</f>
        <v>At least 5 years of experience directly related to the duties and responsibilities specified.</v>
      </c>
      <c r="J582" s="2" t="str">
        <v>Marketing Assistant/Unit</v>
      </c>
      <c r="K582" s="2"/>
      <c r="N582" s="2"/>
    </row>
    <row r="583" spans="1:14" ht="19.5" customHeight="1" x14ac:dyDescent="0.25">
      <c r="A583" s="2" t="s">
        <v>1059</v>
      </c>
      <c r="B583" s="1" t="str">
        <f>VLOOKUP(A583,ClassificationT!A:B,2,FALSE)</f>
        <v>Marketing Rep,Sr/Unit</v>
      </c>
      <c r="C583" s="2" t="str">
        <f>VLOOKUP(A583,ClassificationT!A:D,4,FALSE)</f>
        <v>SE</v>
      </c>
      <c r="D583" s="2" t="str">
        <f>VLOOKUP(A583,ClassificationT!A:C,3,FALSE)</f>
        <v>Grade 12</v>
      </c>
      <c r="E583" s="2">
        <f>VLOOKUP(A583,ClassificationT!A:T,19,FALSE)</f>
        <v>4</v>
      </c>
      <c r="F583" s="2">
        <f>VLOOKUP(A583,ClassificationT!A:T,20,FALSE)</f>
        <v>3</v>
      </c>
      <c r="G583" s="2" t="str">
        <f>IFERROR(VLOOKUP(B583,ClassificationT!B:K,10,FALSE),"-")</f>
        <v>Bachelor's degree</v>
      </c>
      <c r="H583" s="2" t="str">
        <f>IFERROR(VLOOKUP(B583,ClassificationT!B:L,11,FALSE),"-")</f>
        <v>At Least 3 Years Of Experience Directly Related To The Duties And Responsibilities Specified.</v>
      </c>
      <c r="J583" s="2" t="str">
        <v>Marketing Manager</v>
      </c>
      <c r="K583" s="2"/>
      <c r="N583" s="2"/>
    </row>
    <row r="584" spans="1:14" ht="19.5" customHeight="1" x14ac:dyDescent="0.25">
      <c r="A584" s="2" t="s">
        <v>1264</v>
      </c>
      <c r="B584" s="1" t="str">
        <f>VLOOKUP(A584,ClassificationT!A:B,2,FALSE)</f>
        <v>Marketing Rep/Unit</v>
      </c>
      <c r="C584" s="2" t="str">
        <f>VLOOKUP(A584,ClassificationT!A:D,4,FALSE)</f>
        <v>SE</v>
      </c>
      <c r="D584" s="2" t="str">
        <f>VLOOKUP(A584,ClassificationT!A:C,3,FALSE)</f>
        <v>Grade 11</v>
      </c>
      <c r="E584" s="2">
        <f>VLOOKUP(A584,ClassificationT!A:T,19,FALSE)</f>
        <v>4</v>
      </c>
      <c r="F584" s="2">
        <f>VLOOKUP(A584,ClassificationT!A:T,20,FALSE)</f>
        <v>1</v>
      </c>
      <c r="G584" s="2" t="str">
        <f>IFERROR(VLOOKUP(B584,ClassificationT!B:K,10,FALSE),"-")</f>
        <v>Bachelor's degree</v>
      </c>
      <c r="H584" s="2" t="str">
        <f>IFERROR(VLOOKUP(B584,ClassificationT!B:L,11,FALSE),"-")</f>
        <v>At Least 1 Year Of Experience Directly Related To The Duties And Responsibilities Specified.</v>
      </c>
      <c r="J584" s="2" t="str">
        <v>Marketing Rep,Sr/Unit</v>
      </c>
      <c r="K584" s="2"/>
      <c r="N584" s="2"/>
    </row>
    <row r="585" spans="1:14" ht="19.5" customHeight="1" x14ac:dyDescent="0.25">
      <c r="A585" s="4" t="s">
        <v>5125</v>
      </c>
      <c r="B585" s="1" t="str">
        <f>VLOOKUP(A585,ClassificationT!A:B,2,FALSE)</f>
        <v>Marketing Splst,Tamarind</v>
      </c>
      <c r="C585" s="2" t="str">
        <f>VLOOKUP(A585,ClassificationT!A:D,4,FALSE)</f>
        <v>SE</v>
      </c>
      <c r="D585" s="4" t="str">
        <f>VLOOKUP(A585,ClassificationT!A:C,3,FALSE)</f>
        <v>Grade 12</v>
      </c>
      <c r="E585" s="4">
        <f>VLOOKUP(A585,ClassificationT!A:T,19,FALSE)</f>
        <v>4</v>
      </c>
      <c r="F585" s="4">
        <f>VLOOKUP(A585,ClassificationT!A:T,20,FALSE)</f>
        <v>3</v>
      </c>
      <c r="G585" s="4" t="str">
        <f>IFERROR(VLOOKUP(B585,ClassificationT!B:K,10,FALSE),"-")</f>
        <v>Bachelor's degree</v>
      </c>
      <c r="H585" s="4" t="str">
        <f>IFERROR(VLOOKUP(B585,ClassificationT!B:L,11,FALSE),"-")</f>
        <v xml:space="preserve">  At Least 3 Years Of Experience Directly Related To The Duties And Responsibilities Specified.</v>
      </c>
      <c r="J585" s="2" t="str">
        <v>Marketing Rep/Unit</v>
      </c>
      <c r="K585" s="2"/>
      <c r="N585" s="2"/>
    </row>
    <row r="586" spans="1:14" ht="19.5" customHeight="1" x14ac:dyDescent="0.25">
      <c r="A586" s="2" t="s">
        <v>1289</v>
      </c>
      <c r="B586" s="1" t="str">
        <f>VLOOKUP(A586,ClassificationT!A:B,2,FALSE)</f>
        <v>Master Cert Auto Tech</v>
      </c>
      <c r="C586" s="2" t="str">
        <f>VLOOKUP(A586,ClassificationT!A:D,4,FALSE)</f>
        <v>SW</v>
      </c>
      <c r="D586" s="2" t="str">
        <f>VLOOKUP(A586,ClassificationT!A:C,3,FALSE)</f>
        <v>Grade 11</v>
      </c>
      <c r="E586" s="2">
        <f>VLOOKUP(A586,ClassificationT!A:T,19,FALSE)</f>
        <v>0</v>
      </c>
      <c r="F586" s="2">
        <f>VLOOKUP(A586,ClassificationT!A:T,20,FALSE)</f>
        <v>0</v>
      </c>
      <c r="G586" s="2" t="str">
        <f>IFERROR(VLOOKUP(B586,ClassificationT!B:K,10,FALSE),"-")</f>
        <v>High school diploma or GED</v>
      </c>
      <c r="H586" s="2" t="str">
        <f>IFERROR(VLOOKUP(B586,ClassificationT!B:L,11,FALSE),"-")</f>
        <v>Certified In Areas Required By City, State, And/Or Federal Agencies (I.E., Freon Recovery/Emission Inspection).</v>
      </c>
      <c r="J586" s="2" t="str">
        <v>Marketing Splst,Tamarind</v>
      </c>
      <c r="K586" s="2"/>
      <c r="N586" s="2"/>
    </row>
    <row r="587" spans="1:14" ht="19.5" customHeight="1" x14ac:dyDescent="0.25">
      <c r="A587" s="2" t="s">
        <v>1300</v>
      </c>
      <c r="B587" s="1" t="str">
        <f>VLOOKUP(A587,ClassificationT!A:B,2,FALSE)</f>
        <v>Master Electrician</v>
      </c>
      <c r="C587" s="2" t="str">
        <f>VLOOKUP(A587,ClassificationT!A:D,4,FALSE)</f>
        <v>SW</v>
      </c>
      <c r="D587" s="2" t="str">
        <f>VLOOKUP(A587,ClassificationT!A:C,3,FALSE)</f>
        <v>Grade 11</v>
      </c>
      <c r="E587" s="2">
        <f>VLOOKUP(A587,ClassificationT!A:T,19,FALSE)</f>
        <v>0</v>
      </c>
      <c r="F587" s="2">
        <f>VLOOKUP(A587,ClassificationT!A:T,20,FALSE)</f>
        <v>6</v>
      </c>
      <c r="G587" s="2" t="str">
        <f>IFERROR(VLOOKUP(B587,ClassificationT!B:K,10,FALSE),"-")</f>
        <v>High school diploma or GED</v>
      </c>
      <c r="H587" s="2" t="str">
        <f>IFERROR(VLOOKUP(B587,ClassificationT!B:L,11,FALSE),"-")</f>
        <v>At Least 6 Years Of Experience Directly Related To The Duties And Responsibilities Specified.
Possession Of A Current New Mexico Electrical Journeyman License (Ee98j) And A Current Second New Mexico Electrical Journeyman License.</v>
      </c>
      <c r="J587" s="2" t="str">
        <v>Master Cert Auto Tech</v>
      </c>
      <c r="K587" s="2"/>
      <c r="N587" s="2"/>
    </row>
    <row r="588" spans="1:14" ht="19.5" customHeight="1" x14ac:dyDescent="0.25">
      <c r="A588" s="2" t="s">
        <v>1879</v>
      </c>
      <c r="B588" s="1" t="str">
        <f>VLOOKUP(A588,ClassificationT!A:B,2,FALSE)</f>
        <v>Master Gardener</v>
      </c>
      <c r="C588" s="2" t="str">
        <f>VLOOKUP(A588,ClassificationT!A:D,4,FALSE)</f>
        <v>SW</v>
      </c>
      <c r="D588" s="2" t="str">
        <f>VLOOKUP(A588,ClassificationT!A:C,3,FALSE)</f>
        <v>Grade 07</v>
      </c>
      <c r="E588" s="2">
        <f>VLOOKUP(A588,ClassificationT!A:T,19,FALSE)</f>
        <v>0</v>
      </c>
      <c r="F588" s="2">
        <f>VLOOKUP(A588,ClassificationT!A:T,20,FALSE)</f>
        <v>1</v>
      </c>
      <c r="G588" s="2" t="str">
        <f>IFERROR(VLOOKUP(B588,ClassificationT!B:K,10,FALSE),"-")</f>
        <v>High school diploma or GED</v>
      </c>
      <c r="H588" s="2" t="str">
        <f>IFERROR(VLOOKUP(B588,ClassificationT!B:L,11,FALSE),"-")</f>
        <v>At Least 1 Year Of Experience Directly Related To The Duties And Responsibilities Specified. Certification/Licensure: State Of New Mexico Pesticide License In Ornamental And Turf Pest Control, Category 3a And 3b Must Be Obtained Within 6 Months Of Hire.</v>
      </c>
      <c r="J588" s="2" t="str">
        <v>Master Electrician</v>
      </c>
      <c r="K588" s="2"/>
      <c r="N588" s="2"/>
    </row>
    <row r="589" spans="1:14" ht="19.5" customHeight="1" x14ac:dyDescent="0.25">
      <c r="A589" s="2" t="s">
        <v>1296</v>
      </c>
      <c r="B589" s="1" t="str">
        <f>VLOOKUP(A589,ClassificationT!A:B,2,FALSE)</f>
        <v>Master HVAC Tech</v>
      </c>
      <c r="C589" s="2" t="str">
        <f>VLOOKUP(A589,ClassificationT!A:D,4,FALSE)</f>
        <v>SW</v>
      </c>
      <c r="D589" s="2" t="str">
        <f>VLOOKUP(A589,ClassificationT!A:C,3,FALSE)</f>
        <v>Grade 11</v>
      </c>
      <c r="E589" s="2">
        <f>VLOOKUP(A589,ClassificationT!A:T,19,FALSE)</f>
        <v>0</v>
      </c>
      <c r="F589" s="2">
        <f>VLOOKUP(A589,ClassificationT!A:T,20,FALSE)</f>
        <v>6</v>
      </c>
      <c r="G589" s="2" t="str">
        <f>IFERROR(VLOOKUP(B589,ClassificationT!B:K,10,FALSE),"-")</f>
        <v>High school diploma or GED</v>
      </c>
      <c r="H589" s="2" t="str">
        <f>IFERROR(VLOOKUP(B589,ClassificationT!B:L,11,FALSE),"-")</f>
        <v>At Least 6 Years Of Trades Experience Directly Related To The Duties And Responsibilities Specified.
Possession Of A Current New Mexico Journeyman'S Refrigeration Licenses(Jr) And An Epa Universal Refrigerant Recovery Certification And One Other Current Hvac Related New Mexico License .</v>
      </c>
      <c r="J589" s="2" t="str">
        <v>Master Gardener</v>
      </c>
      <c r="K589" s="2"/>
      <c r="N589" s="2"/>
    </row>
    <row r="590" spans="1:14" ht="19.5" customHeight="1" x14ac:dyDescent="0.25">
      <c r="A590" s="2" t="s">
        <v>1281</v>
      </c>
      <c r="B590" s="1" t="str">
        <f>VLOOKUP(A590,ClassificationT!A:B,2,FALSE)</f>
        <v>Master Instrmt &amp; Cntrls Tech</v>
      </c>
      <c r="C590" s="2" t="str">
        <f>VLOOKUP(A590,ClassificationT!A:D,4,FALSE)</f>
        <v>SN</v>
      </c>
      <c r="D590" s="2" t="str">
        <f>VLOOKUP(A590,ClassificationT!A:C,3,FALSE)</f>
        <v>Grade 11</v>
      </c>
      <c r="E590" s="2">
        <f>VLOOKUP(A590,ClassificationT!A:T,19,FALSE)</f>
        <v>0</v>
      </c>
      <c r="F590" s="2">
        <f>VLOOKUP(A590,ClassificationT!A:T,20,FALSE)</f>
        <v>5</v>
      </c>
      <c r="G590" s="2" t="str">
        <f>IFERROR(VLOOKUP(B590,ClassificationT!B:K,10,FALSE),"-")</f>
        <v>High school diploma or GED</v>
      </c>
      <c r="H590" s="2" t="str">
        <f>IFERROR(VLOOKUP(B590,ClassificationT!B:L,11,FALSE),"-")</f>
        <v>At least 5 years of experience directly related to the duties and responsibilities specified or directly related Technical Training received from an accredited source may be substituted for up To 2 years of experience.
Certification/Licensure: Current NM CID ES3J License.</v>
      </c>
      <c r="J590" s="2" t="str">
        <v>Master HVAC Tech</v>
      </c>
      <c r="K590" s="2"/>
      <c r="N590" s="2"/>
    </row>
    <row r="591" spans="1:14" ht="19.5" customHeight="1" x14ac:dyDescent="0.25">
      <c r="A591" s="4" t="s">
        <v>5041</v>
      </c>
      <c r="B591" s="1" t="str">
        <f>VLOOKUP(A591,ClassificationT!A:B,2,FALSE)</f>
        <v>Master Irrigation Tech</v>
      </c>
      <c r="C591" s="2" t="str">
        <f>VLOOKUP(A591,ClassificationT!A:D,4,FALSE)</f>
        <v>SW</v>
      </c>
      <c r="D591" s="4" t="str">
        <f>VLOOKUP(A591,ClassificationT!A:C,3,FALSE)</f>
        <v>Grade 08</v>
      </c>
      <c r="E591" s="4">
        <f>VLOOKUP(A591,ClassificationT!A:T,19,FALSE)</f>
        <v>0</v>
      </c>
      <c r="F591" s="4">
        <f>VLOOKUP(A591,ClassificationT!A:T,20,FALSE)</f>
        <v>4</v>
      </c>
      <c r="G591" s="4" t="str">
        <f>IFERROR(VLOOKUP(B591,ClassificationT!B:K,10,FALSE),"-")</f>
        <v>High school diploma or GED</v>
      </c>
      <c r="H591" s="4" t="str">
        <f>IFERROR(VLOOKUP(B591,ClassificationT!B:L,11,FALSE),"-")</f>
        <v>At least 4 years of experience directly related to the duties and responsibilities specified. Certifications/Licensure: State of New Mexico Irrigation License (CID-JS)</v>
      </c>
      <c r="J591" s="2" t="str">
        <v>Master Instrmt &amp; Cntrls Tech</v>
      </c>
      <c r="K591" s="2"/>
      <c r="N591" s="2"/>
    </row>
    <row r="592" spans="1:14" ht="19.5" customHeight="1" x14ac:dyDescent="0.25">
      <c r="A592" s="2" t="s">
        <v>1298</v>
      </c>
      <c r="B592" s="1" t="str">
        <f>VLOOKUP(A592,ClassificationT!A:B,2,FALSE)</f>
        <v>Master Plumber</v>
      </c>
      <c r="C592" s="2" t="str">
        <f>VLOOKUP(A592,ClassificationT!A:D,4,FALSE)</f>
        <v>SW</v>
      </c>
      <c r="D592" s="2" t="str">
        <f>VLOOKUP(A592,ClassificationT!A:C,3,FALSE)</f>
        <v>Grade 11</v>
      </c>
      <c r="E592" s="2">
        <f>VLOOKUP(A592,ClassificationT!A:T,19,FALSE)</f>
        <v>0</v>
      </c>
      <c r="F592" s="2">
        <f>VLOOKUP(A592,ClassificationT!A:T,20,FALSE)</f>
        <v>6</v>
      </c>
      <c r="G592" s="2" t="str">
        <f>IFERROR(VLOOKUP(B592,ClassificationT!B:K,10,FALSE),"-")</f>
        <v>High school diploma or GED</v>
      </c>
      <c r="H592" s="2" t="str">
        <f>IFERROR(VLOOKUP(B592,ClassificationT!B:L,11,FALSE),"-")</f>
        <v>At Least 6 Years Of Trades Experience Directly Related To The Duties And Responsibilities Specified. 
Possession Of A Current New Mexico Journeyman Plumber/Gas Fitter (Jpg) License.</v>
      </c>
      <c r="J592" s="2" t="str">
        <v>Master Irrigation Tech</v>
      </c>
      <c r="K592" s="2"/>
      <c r="N592" s="2"/>
    </row>
    <row r="593" spans="1:14" ht="19.5" customHeight="1" x14ac:dyDescent="0.25">
      <c r="A593" s="2" t="s">
        <v>836</v>
      </c>
      <c r="B593" s="1" t="str">
        <f>VLOOKUP(A593,ClassificationT!A:B,2,FALSE)</f>
        <v>Master Printer/Lithography</v>
      </c>
      <c r="C593" s="2" t="str">
        <f>VLOOKUP(A593,ClassificationT!A:D,4,FALSE)</f>
        <v>SE</v>
      </c>
      <c r="D593" s="2" t="str">
        <f>VLOOKUP(A593,ClassificationT!A:C,3,FALSE)</f>
        <v>Grade 13</v>
      </c>
      <c r="E593" s="2">
        <f>VLOOKUP(A593,ClassificationT!A:T,19,FALSE)</f>
        <v>0</v>
      </c>
      <c r="F593" s="2">
        <f>VLOOKUP(A593,ClassificationT!A:T,20,FALSE)</f>
        <v>7</v>
      </c>
      <c r="G593" s="2" t="str">
        <f>IFERROR(VLOOKUP(B593,ClassificationT!B:K,10,FALSE),"-")</f>
        <v>High school diploma or GED</v>
      </c>
      <c r="H593" s="2" t="str">
        <f>IFERROR(VLOOKUP(B593,ClassificationT!B:L,11,FALSE),"-")</f>
        <v>At Least 7 Years Of Experience Directly Related To The Duties And Responsibilities Specified.</v>
      </c>
      <c r="J593" s="2" t="str">
        <v>Master Plumber</v>
      </c>
      <c r="K593" s="2"/>
      <c r="N593" s="2"/>
    </row>
    <row r="594" spans="1:14" ht="19.5" customHeight="1" x14ac:dyDescent="0.25">
      <c r="A594" s="2" t="s">
        <v>1611</v>
      </c>
      <c r="B594" s="1" t="str">
        <f>VLOOKUP(A594,ClassificationT!A:B,2,FALSE)</f>
        <v>Master Structural Tech</v>
      </c>
      <c r="C594" s="2" t="str">
        <f>VLOOKUP(A594,ClassificationT!A:D,4,FALSE)</f>
        <v>SW</v>
      </c>
      <c r="D594" s="2" t="str">
        <f>VLOOKUP(A594,ClassificationT!A:C,3,FALSE)</f>
        <v>Grade 10</v>
      </c>
      <c r="E594" s="2">
        <f>VLOOKUP(A594,ClassificationT!A:T,19,FALSE)</f>
        <v>0</v>
      </c>
      <c r="F594" s="2">
        <f>VLOOKUP(A594,ClassificationT!A:T,20,FALSE)</f>
        <v>7</v>
      </c>
      <c r="G594" s="2" t="str">
        <f>IFERROR(VLOOKUP(B594,ClassificationT!B:K,10,FALSE),"-")</f>
        <v>High school diploma or GED</v>
      </c>
      <c r="H594" s="2" t="str">
        <f>IFERROR(VLOOKUP(B594,ClassificationT!B:L,11,FALSE),"-")</f>
        <v>At Least 7 Years Of Experience Directly Related To The Duties And Responsibilities Specified.</v>
      </c>
      <c r="J594" s="2" t="str">
        <v>Master Printer/Lithography</v>
      </c>
      <c r="K594" s="2"/>
      <c r="N594" s="2"/>
    </row>
    <row r="595" spans="1:14" ht="19.5" customHeight="1" x14ac:dyDescent="0.25">
      <c r="A595" s="2" t="s">
        <v>1553</v>
      </c>
      <c r="B595" s="1" t="str">
        <f>VLOOKUP(A595,ClassificationT!A:B,2,FALSE)</f>
        <v>Master Teacher,Early Childhood</v>
      </c>
      <c r="C595" s="2" t="str">
        <f>VLOOKUP(A595,ClassificationT!A:D,4,FALSE)</f>
        <v>SE</v>
      </c>
      <c r="D595" s="2" t="str">
        <f>VLOOKUP(A595,ClassificationT!A:C,3,FALSE)</f>
        <v>Grade 10</v>
      </c>
      <c r="E595" s="2">
        <f>VLOOKUP(A595,ClassificationT!A:T,19,FALSE)</f>
        <v>4</v>
      </c>
      <c r="F595" s="2">
        <f>VLOOKUP(A595,ClassificationT!A:T,20,FALSE)</f>
        <v>3</v>
      </c>
      <c r="G595" s="2" t="str">
        <f>IFERROR(VLOOKUP(B595,ClassificationT!B:K,10,FALSE),"-")</f>
        <v>Bachelor's degree</v>
      </c>
      <c r="H595" s="2" t="str">
        <f>IFERROR(VLOOKUP(B595,ClassificationT!B:L,11,FALSE),"-")</f>
        <v>At Least 3 Years Of Experience Directly Related To The Duties And Responsibilities Specified.</v>
      </c>
      <c r="J595" s="2" t="str">
        <v>Master Structural Tech</v>
      </c>
      <c r="K595" s="2"/>
      <c r="N595" s="2"/>
    </row>
    <row r="596" spans="1:14" ht="19.5" customHeight="1" x14ac:dyDescent="0.25">
      <c r="A596" s="2" t="s">
        <v>1278</v>
      </c>
      <c r="B596" s="1" t="str">
        <f>VLOOKUP(A596,ClassificationT!A:B,2,FALSE)</f>
        <v>Master Utilities Maint Mech</v>
      </c>
      <c r="C596" s="2" t="str">
        <f>VLOOKUP(A596,ClassificationT!A:D,4,FALSE)</f>
        <v>SW</v>
      </c>
      <c r="D596" s="2" t="str">
        <f>VLOOKUP(A596,ClassificationT!A:C,3,FALSE)</f>
        <v>Grade 11</v>
      </c>
      <c r="E596" s="2">
        <f>VLOOKUP(A596,ClassificationT!A:T,19,FALSE)</f>
        <v>0</v>
      </c>
      <c r="F596" s="2">
        <f>VLOOKUP(A596,ClassificationT!A:T,20,FALSE)</f>
        <v>5</v>
      </c>
      <c r="G596" s="2" t="str">
        <f>IFERROR(VLOOKUP(B596,ClassificationT!B:K,10,FALSE),"-")</f>
        <v>High school diploma or GED</v>
      </c>
      <c r="H596" s="2" t="str">
        <f>IFERROR(VLOOKUP(B596,ClassificationT!B:L,11,FALSE),"-")</f>
        <v>At Least 5 Years Of Trades Experience Directly Related To The Duties And Responsibilities Specified.
Certification/Licensure
Current New Mexico Journeyman'S Plumbing / Gas (Jpg) Licensure And One Of The Following New Mexico Mechanical Contractor'S Licensure Mm98, Mm1, Mm2 Or Mm4. 
Or 
Current New Mexico Refrigeration Licenses (Jr), Epa Universal Refrigerant Recovery Certification, One Other Current Trade Related New Mexico Journeyman Licensure And One Of The Following New Mexico Mechanical Contractor'S License Mm98, Mm3 Or Mm4.</v>
      </c>
      <c r="J596" s="2" t="str">
        <v>Master Teacher,Early Childhood</v>
      </c>
      <c r="K596" s="2"/>
      <c r="N596" s="2"/>
    </row>
    <row r="597" spans="1:14" ht="19.5" customHeight="1" x14ac:dyDescent="0.25">
      <c r="A597" s="2" t="s">
        <v>1327</v>
      </c>
      <c r="B597" s="1" t="str">
        <f>VLOOKUP(A597,ClassificationT!A:B,2,FALSE)</f>
        <v>Master Utility Plant Tech</v>
      </c>
      <c r="C597" s="2" t="str">
        <f>VLOOKUP(A597,ClassificationT!A:D,4,FALSE)</f>
        <v>SW</v>
      </c>
      <c r="D597" s="2" t="str">
        <f>VLOOKUP(A597,ClassificationT!A:C,3,FALSE)</f>
        <v>Grade 11</v>
      </c>
      <c r="E597" s="2">
        <f>VLOOKUP(A597,ClassificationT!A:T,19,FALSE)</f>
        <v>0</v>
      </c>
      <c r="F597" s="2">
        <f>VLOOKUP(A597,ClassificationT!A:T,20,FALSE)</f>
        <v>5</v>
      </c>
      <c r="G597" s="2" t="str">
        <f>IFERROR(VLOOKUP(B597,ClassificationT!B:K,10,FALSE),"-")</f>
        <v>High school diploma or GED</v>
      </c>
      <c r="H597" s="2" t="str">
        <f>IFERROR(VLOOKUP(B597,ClassificationT!B:L,11,FALSE),"-")</f>
        <v>At least 5 years of experience directly related to the duties and responsibilities specified. Certification/Licensure: New Mexico CID Low Pressure Boiler License; New Mexico CID High Pressure Boiler License</v>
      </c>
      <c r="J597" s="2" t="str">
        <v>Master Utilities Maint Mech</v>
      </c>
      <c r="K597" s="2"/>
      <c r="N597" s="2"/>
    </row>
    <row r="598" spans="1:14" ht="19.5" customHeight="1" x14ac:dyDescent="0.25">
      <c r="A598" s="2" t="s">
        <v>1363</v>
      </c>
      <c r="B598" s="1" t="str">
        <f>VLOOKUP(A598,ClassificationT!A:B,2,FALSE)</f>
        <v>Master Water Systems Tech</v>
      </c>
      <c r="C598" s="2" t="str">
        <f>VLOOKUP(A598,ClassificationT!A:D,4,FALSE)</f>
        <v>SN</v>
      </c>
      <c r="D598" s="2" t="str">
        <f>VLOOKUP(A598,ClassificationT!A:C,3,FALSE)</f>
        <v>Grade 11</v>
      </c>
      <c r="E598" s="2">
        <f>VLOOKUP(A598,ClassificationT!A:T,19,FALSE)</f>
        <v>0</v>
      </c>
      <c r="F598" s="2">
        <f>VLOOKUP(A598,ClassificationT!A:T,20,FALSE)</f>
        <v>4</v>
      </c>
      <c r="G598" s="2" t="str">
        <f>IFERROR(VLOOKUP(B598,ClassificationT!B:K,10,FALSE),"-")</f>
        <v>High school diploma or GED</v>
      </c>
      <c r="H598" s="2" t="str">
        <f>IFERROR(VLOOKUP(B598,ClassificationT!B:L,11,FALSE),"-")</f>
        <v>At Least 4 Years Of Experience Directly Related To The Duties And Responsibilities Specified. Certification/Licensure: New Mexico Environment Division (Nmed) Water Systems Operator Level Iii Certificate And Backflow Certificate.</v>
      </c>
      <c r="J598" s="2" t="str">
        <v>Master Utility Plant Tech</v>
      </c>
      <c r="K598" s="2"/>
      <c r="N598" s="2"/>
    </row>
    <row r="599" spans="1:14" ht="19.5" customHeight="1" x14ac:dyDescent="0.25">
      <c r="A599" s="2" t="s">
        <v>1182</v>
      </c>
      <c r="B599" s="1" t="str">
        <f>VLOOKUP(A599,ClassificationT!A:B,2,FALSE)</f>
        <v>Med Coding Analyst</v>
      </c>
      <c r="C599" s="2" t="str">
        <f>VLOOKUP(A599,ClassificationT!A:D,4,FALSE)</f>
        <v>SN</v>
      </c>
      <c r="D599" s="2" t="str">
        <f>VLOOKUP(A599,ClassificationT!A:C,3,FALSE)</f>
        <v>Grade 11</v>
      </c>
      <c r="E599" s="2">
        <f>VLOOKUP(A599,ClassificationT!A:T,19,FALSE)</f>
        <v>0</v>
      </c>
      <c r="F599" s="2">
        <f>VLOOKUP(A599,ClassificationT!A:T,20,FALSE)</f>
        <v>1</v>
      </c>
      <c r="G599" s="2" t="str">
        <f>IFERROR(VLOOKUP(B599,ClassificationT!B:K,10,FALSE),"-")</f>
        <v>High school diploma or GED</v>
      </c>
      <c r="H599" s="2" t="str">
        <f>IFERROR(VLOOKUP(B599,ClassificationT!B:L,11,FALSE),"-")</f>
        <v>At Least 1 Year Of Experience Directly Related To The Duties And Responsibilities Specified.</v>
      </c>
      <c r="J599" s="2" t="str">
        <v>Master Water Systems Tech</v>
      </c>
      <c r="K599" s="2"/>
      <c r="N599" s="2"/>
    </row>
    <row r="600" spans="1:14" ht="19.5" customHeight="1" x14ac:dyDescent="0.25">
      <c r="A600" s="2" t="s">
        <v>1803</v>
      </c>
      <c r="B600" s="1" t="str">
        <f>VLOOKUP(A600,ClassificationT!A:B,2,FALSE)</f>
        <v>Med Investigations Assistant</v>
      </c>
      <c r="C600" s="2" t="str">
        <f>VLOOKUP(A600,ClassificationT!A:D,4,FALSE)</f>
        <v>SN</v>
      </c>
      <c r="D600" s="2" t="str">
        <f>VLOOKUP(A600,ClassificationT!A:C,3,FALSE)</f>
        <v>Grade 07</v>
      </c>
      <c r="E600" s="2">
        <f>VLOOKUP(A600,ClassificationT!A:T,19,FALSE)</f>
        <v>0</v>
      </c>
      <c r="F600" s="2">
        <f>VLOOKUP(A600,ClassificationT!A:T,20,FALSE)</f>
        <v>3</v>
      </c>
      <c r="G600" s="2" t="str">
        <f>IFERROR(VLOOKUP(B600,ClassificationT!B:K,10,FALSE),"-")</f>
        <v>High school diploma or GED</v>
      </c>
      <c r="H600" s="2" t="str">
        <f>IFERROR(VLOOKUP(B600,ClassificationT!B:L,11,FALSE),"-")</f>
        <v>At Least 3 Years Of Experience Directly Related To The Duties And Responsibilities Specified.</v>
      </c>
      <c r="J600" s="2" t="str">
        <v>Med Coding Analyst</v>
      </c>
      <c r="K600" s="2"/>
      <c r="N600" s="2"/>
    </row>
    <row r="601" spans="1:14" ht="19.5" customHeight="1" x14ac:dyDescent="0.25">
      <c r="A601" s="2" t="s">
        <v>1579</v>
      </c>
      <c r="B601" s="1" t="str">
        <f>VLOOKUP(A601,ClassificationT!A:B,2,FALSE)</f>
        <v>Med Lab Teaching Asst</v>
      </c>
      <c r="C601" s="2" t="str">
        <f>VLOOKUP(A601,ClassificationT!A:D,4,FALSE)</f>
        <v>SN</v>
      </c>
      <c r="D601" s="2" t="str">
        <f>VLOOKUP(A601,ClassificationT!A:C,3,FALSE)</f>
        <v>Grade 09</v>
      </c>
      <c r="E601" s="2">
        <f>VLOOKUP(A601,ClassificationT!A:T,19,FALSE)</f>
        <v>0</v>
      </c>
      <c r="F601" s="2">
        <f>VLOOKUP(A601,ClassificationT!A:T,20,FALSE)</f>
        <v>3</v>
      </c>
      <c r="G601" s="2" t="str">
        <f>IFERROR(VLOOKUP(B601,ClassificationT!B:K,10,FALSE),"-")</f>
        <v>High school diploma or GED</v>
      </c>
      <c r="H601" s="2" t="str">
        <f>IFERROR(VLOOKUP(B601,ClassificationT!B:L,11,FALSE),"-")</f>
        <v>At Least 3 Years Of Experience Directly Related To The Duties And Responsibilities Specified.</v>
      </c>
      <c r="J601" s="2" t="str">
        <v>Med Investigations Assistant</v>
      </c>
      <c r="K601" s="2"/>
      <c r="N601" s="2"/>
    </row>
    <row r="602" spans="1:14" ht="19.5" customHeight="1" x14ac:dyDescent="0.25">
      <c r="A602" s="2" t="s">
        <v>964</v>
      </c>
      <c r="B602" s="1" t="str">
        <f>VLOOKUP(A602,ClassificationT!A:B,2,FALSE)</f>
        <v>Med Malpractice Claims Splst</v>
      </c>
      <c r="C602" s="2" t="str">
        <f>VLOOKUP(A602,ClassificationT!A:D,4,FALSE)</f>
        <v>SE</v>
      </c>
      <c r="D602" s="2" t="str">
        <f>VLOOKUP(A602,ClassificationT!A:C,3,FALSE)</f>
        <v>Grade 13</v>
      </c>
      <c r="E602" s="2">
        <f>VLOOKUP(A602,ClassificationT!A:T,19,FALSE)</f>
        <v>4</v>
      </c>
      <c r="F602" s="2">
        <f>VLOOKUP(A602,ClassificationT!A:T,20,FALSE)</f>
        <v>4</v>
      </c>
      <c r="G602" s="2" t="str">
        <f>IFERROR(VLOOKUP(B602,ClassificationT!B:K,10,FALSE),"-")</f>
        <v>Bachelor's degree</v>
      </c>
      <c r="H602" s="2" t="str">
        <f>IFERROR(VLOOKUP(B602,ClassificationT!B:L,11,FALSE),"-")</f>
        <v>At least 4 years of experience that is directly related to the duties and responsibilities specified OR medical licensure (Registered Nurse, Physical Therapist, Occupational Therapist, Physician’s Assistant or similar); at least 2 years of experience that is directly related to the duties and responsibilities specified.</v>
      </c>
      <c r="J602" s="2" t="str">
        <v>Med Lab Teaching Asst</v>
      </c>
      <c r="K602" s="2"/>
      <c r="N602" s="2"/>
    </row>
    <row r="603" spans="1:14" ht="19.5" customHeight="1" x14ac:dyDescent="0.25">
      <c r="A603" s="2" t="s">
        <v>2244</v>
      </c>
      <c r="B603" s="1" t="str">
        <f>VLOOKUP(A603,ClassificationT!A:B,2,FALSE)</f>
        <v>Med Transcription Editor</v>
      </c>
      <c r="C603" s="2" t="str">
        <f>VLOOKUP(A603,ClassificationT!A:D,4,FALSE)</f>
        <v>SW</v>
      </c>
      <c r="D603" s="2" t="str">
        <f>VLOOKUP(A603,ClassificationT!A:C,3,FALSE)</f>
        <v>Grade 08</v>
      </c>
      <c r="E603" s="2">
        <f>VLOOKUP(A603,ClassificationT!A:T,19,FALSE)</f>
        <v>0</v>
      </c>
      <c r="F603" s="2">
        <f>VLOOKUP(A603,ClassificationT!A:T,20,FALSE)</f>
        <v>1</v>
      </c>
      <c r="G603" s="2" t="str">
        <f>IFERROR(VLOOKUP(B603,ClassificationT!B:K,10,FALSE),"-")</f>
        <v>High school diploma or GED</v>
      </c>
      <c r="H603" s="2" t="str">
        <f>IFERROR(VLOOKUP(B603,ClassificationT!B:L,11,FALSE),"-")</f>
        <v>At Least 1 Year Of Experience Directly Related To The Duties And Responsibilities Specified.</v>
      </c>
      <c r="J603" s="2" t="str">
        <v>Med Malpractice Claims Splst</v>
      </c>
      <c r="K603" s="2"/>
      <c r="N603" s="2"/>
    </row>
    <row r="604" spans="1:14" ht="19.5" customHeight="1" x14ac:dyDescent="0.25">
      <c r="A604" s="2" t="s">
        <v>2307</v>
      </c>
      <c r="B604" s="1" t="str">
        <f>VLOOKUP(A604,ClassificationT!A:B,2,FALSE)</f>
        <v>Med Transcription Editor,Sr</v>
      </c>
      <c r="C604" s="2" t="str">
        <f>VLOOKUP(A604,ClassificationT!A:D,4,FALSE)</f>
        <v>SW</v>
      </c>
      <c r="D604" s="2" t="str">
        <f>VLOOKUP(A604,ClassificationT!A:C,3,FALSE)</f>
        <v>Grade 09</v>
      </c>
      <c r="E604" s="2">
        <f>VLOOKUP(A604,ClassificationT!A:T,19,FALSE)</f>
        <v>0</v>
      </c>
      <c r="F604" s="2">
        <f>VLOOKUP(A604,ClassificationT!A:T,20,FALSE)</f>
        <v>3</v>
      </c>
      <c r="G604" s="2" t="str">
        <f>IFERROR(VLOOKUP(B604,ClassificationT!B:K,10,FALSE),"-")</f>
        <v>High school diploma or GED</v>
      </c>
      <c r="H604" s="2" t="str">
        <f>IFERROR(VLOOKUP(B604,ClassificationT!B:L,11,FALSE),"-")</f>
        <v>At Least 3 Years Of Experience Directly Related To The Duties And Responsibilities Specified.</v>
      </c>
      <c r="J604" s="2" t="str">
        <v>Med Transcription Editor</v>
      </c>
      <c r="K604" s="2"/>
      <c r="N604" s="2"/>
    </row>
    <row r="605" spans="1:14" ht="19.5" customHeight="1" x14ac:dyDescent="0.25">
      <c r="A605" s="2" t="s">
        <v>1792</v>
      </c>
      <c r="B605" s="1" t="str">
        <f>VLOOKUP(A605,ClassificationT!A:B,2,FALSE)</f>
        <v>Medical Assistant</v>
      </c>
      <c r="C605" s="2" t="str">
        <f>VLOOKUP(A605,ClassificationT!A:D,4,FALSE)</f>
        <v>SN</v>
      </c>
      <c r="D605" s="2" t="str">
        <f>VLOOKUP(A605,ClassificationT!A:C,3,FALSE)</f>
        <v>Grade 08</v>
      </c>
      <c r="E605" s="2">
        <f>VLOOKUP(A605,ClassificationT!A:T,19,FALSE)</f>
        <v>0</v>
      </c>
      <c r="F605" s="2">
        <f>VLOOKUP(A605,ClassificationT!A:T,20,FALSE)</f>
        <v>1</v>
      </c>
      <c r="G605" s="2" t="str">
        <f>IFERROR(VLOOKUP(B605,ClassificationT!B:K,10,FALSE),"-")</f>
        <v>High school diploma or GED</v>
      </c>
      <c r="H605" s="2" t="str">
        <f>IFERROR(VLOOKUP(B605,ClassificationT!B:L,11,FALSE),"-")</f>
        <v xml:space="preserve"> Medical Assistant Certificate Or Currently Enrolled In A Medical, Nursing Or Pharmacy Program Or At Least 1 Year Of Experience In A Medical Field.</v>
      </c>
      <c r="J605" s="2" t="str">
        <v>Med Transcription Editor,Sr</v>
      </c>
      <c r="K605" s="2"/>
      <c r="N605" s="2"/>
    </row>
    <row r="606" spans="1:14" ht="19.5" customHeight="1" x14ac:dyDescent="0.25">
      <c r="A606" s="2" t="s">
        <v>1691</v>
      </c>
      <c r="B606" s="1" t="str">
        <f>VLOOKUP(A606,ClassificationT!A:B,2,FALSE)</f>
        <v>Medical Education Prog Asst 1</v>
      </c>
      <c r="C606" s="2" t="str">
        <f>VLOOKUP(A606,ClassificationT!A:D,4,FALSE)</f>
        <v>SN</v>
      </c>
      <c r="D606" s="2" t="str">
        <f>VLOOKUP(A606,ClassificationT!A:C,3,FALSE)</f>
        <v>Grade 08</v>
      </c>
      <c r="E606" s="2">
        <f>VLOOKUP(A606,ClassificationT!A:T,19,FALSE)</f>
        <v>0</v>
      </c>
      <c r="F606" s="2">
        <f>VLOOKUP(A606,ClassificationT!A:T,20,FALSE)</f>
        <v>3</v>
      </c>
      <c r="G606" s="2" t="str">
        <f>IFERROR(VLOOKUP(B606,ClassificationT!B:K,10,FALSE),"-")</f>
        <v>High school diploma or GED</v>
      </c>
      <c r="H606" s="2" t="str">
        <f>IFERROR(VLOOKUP(B606,ClassificationT!B:L,11,FALSE),"-")</f>
        <v>At Least 3 Years Of Experience Directly Related To The Duties And Responsibilities Specified.</v>
      </c>
      <c r="J606" s="2" t="str">
        <v>Medical Assistant</v>
      </c>
      <c r="K606" s="2"/>
      <c r="N606" s="2"/>
    </row>
    <row r="607" spans="1:14" ht="19.5" customHeight="1" x14ac:dyDescent="0.25">
      <c r="A607" s="2" t="s">
        <v>1568</v>
      </c>
      <c r="B607" s="1" t="str">
        <f>VLOOKUP(A607,ClassificationT!A:B,2,FALSE)</f>
        <v>Medical Education Prog Asst 2</v>
      </c>
      <c r="C607" s="2" t="str">
        <f>VLOOKUP(A607,ClassificationT!A:D,4,FALSE)</f>
        <v>SN</v>
      </c>
      <c r="D607" s="2" t="str">
        <f>VLOOKUP(A607,ClassificationT!A:C,3,FALSE)</f>
        <v>Grade 09</v>
      </c>
      <c r="E607" s="2">
        <f>VLOOKUP(A607,ClassificationT!A:T,19,FALSE)</f>
        <v>0</v>
      </c>
      <c r="F607" s="2">
        <f>VLOOKUP(A607,ClassificationT!A:T,20,FALSE)</f>
        <v>4</v>
      </c>
      <c r="G607" s="2" t="str">
        <f>IFERROR(VLOOKUP(B607,ClassificationT!B:K,10,FALSE),"-")</f>
        <v>High school diploma or GED</v>
      </c>
      <c r="H607" s="2" t="str">
        <f>IFERROR(VLOOKUP(B607,ClassificationT!B:L,11,FALSE),"-")</f>
        <v>At Least 4 Years Of Experience Directly Related To The Duties And Responsibilities Specified.</v>
      </c>
      <c r="J607" s="2" t="str">
        <v>Medical Education Prog Asst 1</v>
      </c>
      <c r="K607" s="2"/>
      <c r="N607" s="2"/>
    </row>
    <row r="608" spans="1:14" ht="19.5" customHeight="1" x14ac:dyDescent="0.25">
      <c r="A608" s="2" t="s">
        <v>1409</v>
      </c>
      <c r="B608" s="1" t="str">
        <f>VLOOKUP(A608,ClassificationT!A:B,2,FALSE)</f>
        <v>Medical Education Prog Coord</v>
      </c>
      <c r="C608" s="2" t="str">
        <f>VLOOKUP(A608,ClassificationT!A:D,4,FALSE)</f>
        <v>SN</v>
      </c>
      <c r="D608" s="2" t="str">
        <f>VLOOKUP(A608,ClassificationT!A:C,3,FALSE)</f>
        <v>Grade 10</v>
      </c>
      <c r="E608" s="2">
        <f>VLOOKUP(A608,ClassificationT!A:T,19,FALSE)</f>
        <v>0</v>
      </c>
      <c r="F608" s="2">
        <f>VLOOKUP(A608,ClassificationT!A:T,20,FALSE)</f>
        <v>5</v>
      </c>
      <c r="G608" s="2" t="str">
        <f>IFERROR(VLOOKUP(B608,ClassificationT!B:K,10,FALSE),"-")</f>
        <v>High school diploma or GED</v>
      </c>
      <c r="H608" s="2" t="str">
        <f>IFERROR(VLOOKUP(B608,ClassificationT!B:L,11,FALSE),"-")</f>
        <v>At Least 5 Years Of Experience Directly Related To The Duties And Responsibilities Specified.</v>
      </c>
      <c r="J608" s="2" t="str">
        <v>Medical Education Prog Asst 2</v>
      </c>
      <c r="K608" s="2"/>
      <c r="N608" s="2"/>
    </row>
    <row r="609" spans="1:14" ht="19.5" customHeight="1" x14ac:dyDescent="0.25">
      <c r="A609" s="2" t="s">
        <v>798</v>
      </c>
      <c r="B609" s="1" t="str">
        <f>VLOOKUP(A609,ClassificationT!A:B,2,FALSE)</f>
        <v>Medical Education Prog Mgr</v>
      </c>
      <c r="C609" s="2" t="str">
        <f>VLOOKUP(A609,ClassificationT!A:D,4,FALSE)</f>
        <v>SE</v>
      </c>
      <c r="D609" s="2" t="str">
        <f>VLOOKUP(A609,ClassificationT!A:C,3,FALSE)</f>
        <v>Grade 13</v>
      </c>
      <c r="E609" s="2">
        <f>VLOOKUP(A609,ClassificationT!A:T,19,FALSE)</f>
        <v>0</v>
      </c>
      <c r="F609" s="2">
        <f>VLOOKUP(A609,ClassificationT!A:T,20,FALSE)</f>
        <v>6</v>
      </c>
      <c r="G609" s="2" t="str">
        <f>IFERROR(VLOOKUP(B609,ClassificationT!B:K,10,FALSE),"-")</f>
        <v>High school diploma or GED</v>
      </c>
      <c r="H609" s="2" t="str">
        <f>IFERROR(VLOOKUP(B609,ClassificationT!B:L,11,FALSE),"-")</f>
        <v>At Least 6 Years Of Experience 2 Of Which Are Supervisory Level Experience Directly Related To The Duties And Responsibilities Specified.</v>
      </c>
      <c r="J609" s="2" t="str">
        <v>Medical Education Prog Coord</v>
      </c>
      <c r="K609" s="2"/>
      <c r="N609" s="2"/>
    </row>
    <row r="610" spans="1:14" ht="19.5" customHeight="1" x14ac:dyDescent="0.25">
      <c r="A610" s="2" t="s">
        <v>1031</v>
      </c>
      <c r="B610" s="1" t="str">
        <f>VLOOKUP(A610,ClassificationT!A:B,2,FALSE)</f>
        <v>Medical Education Prog Splst</v>
      </c>
      <c r="C610" s="2" t="str">
        <f>VLOOKUP(A610,ClassificationT!A:D,4,FALSE)</f>
        <v>SE</v>
      </c>
      <c r="D610" s="2" t="str">
        <f>VLOOKUP(A610,ClassificationT!A:C,3,FALSE)</f>
        <v>Grade 12</v>
      </c>
      <c r="E610" s="2">
        <f>VLOOKUP(A610,ClassificationT!A:T,19,FALSE)</f>
        <v>0</v>
      </c>
      <c r="F610" s="2">
        <f>VLOOKUP(A610,ClassificationT!A:T,20,FALSE)</f>
        <v>6</v>
      </c>
      <c r="G610" s="2" t="str">
        <f>IFERROR(VLOOKUP(B610,ClassificationT!B:K,10,FALSE),"-")</f>
        <v>High school diploma or GED</v>
      </c>
      <c r="H610" s="2" t="str">
        <f>IFERROR(VLOOKUP(B610,ClassificationT!B:L,11,FALSE),"-")</f>
        <v>At Least 6 Years Of Experience Directly Related To The Duties And Responsibilities Specified.</v>
      </c>
      <c r="J610" s="2" t="str">
        <v>Medical Education Prog Mgr</v>
      </c>
      <c r="K610" s="2"/>
      <c r="N610" s="2"/>
    </row>
    <row r="611" spans="1:14" ht="19.5" customHeight="1" x14ac:dyDescent="0.25">
      <c r="A611" s="2" t="s">
        <v>1589</v>
      </c>
      <c r="B611" s="1" t="str">
        <f>VLOOKUP(A611,ClassificationT!A:B,2,FALSE)</f>
        <v>Medical Interpreter</v>
      </c>
      <c r="C611" s="2" t="str">
        <f>VLOOKUP(A611,ClassificationT!A:D,4,FALSE)</f>
        <v>SN</v>
      </c>
      <c r="D611" s="2" t="str">
        <f>VLOOKUP(A611,ClassificationT!A:C,3,FALSE)</f>
        <v>Grade 09</v>
      </c>
      <c r="E611" s="2">
        <f>VLOOKUP(A611,ClassificationT!A:T,19,FALSE)</f>
        <v>0</v>
      </c>
      <c r="F611" s="2">
        <f>VLOOKUP(A611,ClassificationT!A:T,20,FALSE)</f>
        <v>2</v>
      </c>
      <c r="G611" s="2" t="str">
        <f>IFERROR(VLOOKUP(B611,ClassificationT!B:K,10,FALSE),"-")</f>
        <v>High school diploma or GED</v>
      </c>
      <c r="H611" s="2" t="str">
        <f>IFERROR(VLOOKUP(B611,ClassificationT!B:L,11,FALSE),"-")</f>
        <v>At Least 2 Years Of Experience Directly Related To The Duties And Responsibilities Specified.
Certification/Licensure
Interpreter/Translator Certificate And/Or Certificate Of Competency From An Approved Interpreter/Translator Training Program.</v>
      </c>
      <c r="J611" s="2" t="str">
        <v>Medical Education Prog Splst</v>
      </c>
      <c r="K611" s="2"/>
      <c r="N611" s="2"/>
    </row>
    <row r="612" spans="1:14" ht="19.5" customHeight="1" x14ac:dyDescent="0.25">
      <c r="A612" s="2" t="s">
        <v>1673</v>
      </c>
      <c r="B612" s="1" t="str">
        <f>VLOOKUP(A612,ClassificationT!A:B,2,FALSE)</f>
        <v>Medical Lab Technologist</v>
      </c>
      <c r="C612" s="2" t="str">
        <f>VLOOKUP(A612,ClassificationT!A:D,4,FALSE)</f>
        <v>SN</v>
      </c>
      <c r="D612" s="2" t="str">
        <f>VLOOKUP(A612,ClassificationT!A:C,3,FALSE)</f>
        <v>Grade 10</v>
      </c>
      <c r="E612" s="2">
        <f>VLOOKUP(A612,ClassificationT!A:T,19,FALSE)</f>
        <v>2</v>
      </c>
      <c r="F612" s="2">
        <f>VLOOKUP(A612,ClassificationT!A:T,20,FALSE)</f>
        <v>0</v>
      </c>
      <c r="G612" s="2" t="str">
        <f>IFERROR(VLOOKUP(B612,ClassificationT!B:K,10,FALSE),"-")</f>
        <v>Successful completion of at least 60 college-level credit hours including 6 semester hours of Biology and 6 semester hours of Chemistry.
Certification/Licensure
CLA (ASCP) certification, OR completion of accredited MLT program or military med lab training course, OR 3 years of acceptable clinical lab experience.  
OR
MLT Certification.</v>
      </c>
      <c r="H612" s="2" t="str">
        <f>IFERROR(VLOOKUP(B612,ClassificationT!B:L,11,FALSE),"-")</f>
        <v>Successful Completion Of At Least 60 College-Level Credit Hours Including 6 Semester Hours Of Biology And 6 Semester Hours Of Chemistry.
Certification/Licensure
Cla (Ascp) Certification, Or Completion Of Accredited Mlt Program Or Military Med Lab Training Course, Or 3 Years Of Acceptable Clinical Lab Experience. 
Or
Mlt Certification.</v>
      </c>
      <c r="J612" s="2" t="str">
        <v>Medical Interpreter</v>
      </c>
      <c r="K612" s="2"/>
      <c r="N612" s="2"/>
    </row>
    <row r="613" spans="1:14" ht="19.5" customHeight="1" x14ac:dyDescent="0.25">
      <c r="A613" s="2" t="s">
        <v>1468</v>
      </c>
      <c r="B613" s="1" t="str">
        <f>VLOOKUP(A613,ClassificationT!A:B,2,FALSE)</f>
        <v>Medical Practice Analyst</v>
      </c>
      <c r="C613" s="2" t="str">
        <f>VLOOKUP(A613,ClassificationT!A:D,4,FALSE)</f>
        <v>SN</v>
      </c>
      <c r="D613" s="2" t="str">
        <f>VLOOKUP(A613,ClassificationT!A:C,3,FALSE)</f>
        <v>Grade 10</v>
      </c>
      <c r="E613" s="2">
        <f>VLOOKUP(A613,ClassificationT!A:T,19,FALSE)</f>
        <v>0</v>
      </c>
      <c r="F613" s="2">
        <f>VLOOKUP(A613,ClassificationT!A:T,20,FALSE)</f>
        <v>5</v>
      </c>
      <c r="G613" s="2" t="str">
        <f>IFERROR(VLOOKUP(B613,ClassificationT!B:K,10,FALSE),"-")</f>
        <v>High school diploma or GED</v>
      </c>
      <c r="H613" s="2" t="str">
        <f>IFERROR(VLOOKUP(B613,ClassificationT!B:L,11,FALSE),"-")</f>
        <v>At Least 5 Years Of Experience Directly Related To The Duties And Responsibilities Specified.</v>
      </c>
      <c r="J613" s="2" t="str">
        <v>Medical Lab Technologist</v>
      </c>
      <c r="K613" s="2"/>
      <c r="N613" s="2"/>
    </row>
    <row r="614" spans="1:14" ht="19.5" customHeight="1" x14ac:dyDescent="0.25">
      <c r="A614" s="2" t="s">
        <v>1077</v>
      </c>
      <c r="B614" s="1" t="str">
        <f>VLOOKUP(A614,ClassificationT!A:B,2,FALSE)</f>
        <v>Medical Practice Specialist</v>
      </c>
      <c r="C614" s="2" t="str">
        <f>VLOOKUP(A614,ClassificationT!A:D,4,FALSE)</f>
        <v>SE</v>
      </c>
      <c r="D614" s="2" t="str">
        <f>VLOOKUP(A614,ClassificationT!A:C,3,FALSE)</f>
        <v>Grade 12</v>
      </c>
      <c r="E614" s="2">
        <f>VLOOKUP(A614,ClassificationT!A:T,19,FALSE)</f>
        <v>0</v>
      </c>
      <c r="F614" s="2">
        <f>VLOOKUP(A614,ClassificationT!A:T,20,FALSE)</f>
        <v>7</v>
      </c>
      <c r="G614" s="2" t="str">
        <f>IFERROR(VLOOKUP(B614,ClassificationT!B:K,10,FALSE),"-")</f>
        <v>High school diploma or GED</v>
      </c>
      <c r="H614" s="2" t="str">
        <f>IFERROR(VLOOKUP(B614,ClassificationT!B:L,11,FALSE),"-")</f>
        <v>At least 7 years of experience directly related to the duties and responsibilities specified.</v>
      </c>
      <c r="J614" s="2" t="str">
        <v>Medical Practice Analyst</v>
      </c>
      <c r="K614" s="2"/>
      <c r="N614" s="2"/>
    </row>
    <row r="615" spans="1:14" ht="19.5" customHeight="1" x14ac:dyDescent="0.25">
      <c r="A615" s="2" t="s">
        <v>645</v>
      </c>
      <c r="B615" s="1" t="str">
        <f>VLOOKUP(A615,ClassificationT!A:B,2,FALSE)</f>
        <v>Medical Practice Specialist,Sr</v>
      </c>
      <c r="C615" s="2" t="str">
        <f>VLOOKUP(A615,ClassificationT!A:D,4,FALSE)</f>
        <v>SE</v>
      </c>
      <c r="D615" s="2" t="str">
        <f>VLOOKUP(A615,ClassificationT!A:C,3,FALSE)</f>
        <v>Grade 14</v>
      </c>
      <c r="E615" s="2">
        <f>VLOOKUP(A615,ClassificationT!A:T,19,FALSE)</f>
        <v>0</v>
      </c>
      <c r="F615" s="2">
        <f>VLOOKUP(A615,ClassificationT!A:T,20,FALSE)</f>
        <v>9</v>
      </c>
      <c r="G615" s="2" t="str">
        <f>IFERROR(VLOOKUP(B615,ClassificationT!B:K,10,FALSE),"-")</f>
        <v>High school diploma or GED</v>
      </c>
      <c r="H615" s="2" t="str">
        <f>IFERROR(VLOOKUP(B615,ClassificationT!B:L,11,FALSE),"-")</f>
        <v>At Least 9 Years Of Experience Directly Related To The Duties And Responsibilities Specified.</v>
      </c>
      <c r="J615" s="2" t="str">
        <v>Medical Practice Specialist</v>
      </c>
      <c r="K615" s="2"/>
      <c r="N615" s="2"/>
    </row>
    <row r="616" spans="1:14" ht="19.5" customHeight="1" x14ac:dyDescent="0.25">
      <c r="A616" s="2" t="s">
        <v>2227</v>
      </c>
      <c r="B616" s="1" t="str">
        <f>VLOOKUP(A616,ClassificationT!A:B,2,FALSE)</f>
        <v>Medical Scribe</v>
      </c>
      <c r="C616" s="2" t="str">
        <f>VLOOKUP(A616,ClassificationT!A:D,4,FALSE)</f>
        <v>SN</v>
      </c>
      <c r="D616" s="2" t="str">
        <f>VLOOKUP(A616,ClassificationT!A:C,3,FALSE)</f>
        <v>Grade 09</v>
      </c>
      <c r="E616" s="2">
        <f>VLOOKUP(A616,ClassificationT!A:T,19,FALSE)</f>
        <v>0</v>
      </c>
      <c r="F616" s="2">
        <f>VLOOKUP(A616,ClassificationT!A:T,20,FALSE)</f>
        <v>0.5</v>
      </c>
      <c r="G616" s="2" t="str">
        <f>IFERROR(VLOOKUP(B616,ClassificationT!B:K,10,FALSE),"-")</f>
        <v>High school diploma or GED</v>
      </c>
      <c r="H616" s="2" t="str">
        <f>IFERROR(VLOOKUP(B616,ClassificationT!B:L,11,FALSE),"-")</f>
        <v>At least 6 months of experience directly related to the duties and responsibilities specified.</v>
      </c>
      <c r="J616" s="2" t="str">
        <v>Medical Practice Specialist,Sr</v>
      </c>
      <c r="K616" s="2"/>
      <c r="N616" s="2"/>
    </row>
    <row r="617" spans="1:14" ht="19.5" customHeight="1" x14ac:dyDescent="0.25">
      <c r="A617" s="2" t="s">
        <v>1375</v>
      </c>
      <c r="B617" s="1" t="str">
        <f>VLOOKUP(A617,ClassificationT!A:B,2,FALSE)</f>
        <v>Medical Staff Coordinator</v>
      </c>
      <c r="C617" s="2" t="str">
        <f>VLOOKUP(A617,ClassificationT!A:D,4,FALSE)</f>
        <v>SE</v>
      </c>
      <c r="D617" s="2" t="str">
        <f>VLOOKUP(A617,ClassificationT!A:C,3,FALSE)</f>
        <v>Grade 11</v>
      </c>
      <c r="E617" s="2">
        <f>VLOOKUP(A617,ClassificationT!A:T,19,FALSE)</f>
        <v>2</v>
      </c>
      <c r="F617" s="2">
        <f>VLOOKUP(A617,ClassificationT!A:T,20,FALSE)</f>
        <v>3</v>
      </c>
      <c r="G617" s="2" t="str">
        <f>IFERROR(VLOOKUP(B617,ClassificationT!B:K,10,FALSE),"-")</f>
        <v>Successful completion of at least 60 college-level credit hours and at least 3 years of experience directly related to the duties and responsibilities specified.</v>
      </c>
      <c r="H617" s="2" t="str">
        <f>IFERROR(VLOOKUP(B617,ClassificationT!B:L,11,FALSE),"-")</f>
        <v>Successful Completion Of At Least 60 College-Level Credit Hours And At Least 3 Years Of Experience Directly Related To The Duties And Responsibilities Specified.</v>
      </c>
      <c r="J617" s="2" t="str">
        <v>Medical Scribe</v>
      </c>
      <c r="K617" s="2"/>
      <c r="N617" s="2"/>
    </row>
    <row r="618" spans="1:14" ht="19.5" customHeight="1" x14ac:dyDescent="0.25">
      <c r="A618" s="2" t="s">
        <v>1266</v>
      </c>
      <c r="B618" s="1" t="str">
        <f>VLOOKUP(A618,ClassificationT!A:B,2,FALSE)</f>
        <v>Member Data &amp; Relations Splst</v>
      </c>
      <c r="C618" s="2" t="str">
        <f>VLOOKUP(A618,ClassificationT!A:D,4,FALSE)</f>
        <v>SE</v>
      </c>
      <c r="D618" s="2" t="str">
        <f>VLOOKUP(A618,ClassificationT!A:C,3,FALSE)</f>
        <v>Grade 11</v>
      </c>
      <c r="E618" s="2">
        <f>VLOOKUP(A618,ClassificationT!A:T,19,FALSE)</f>
        <v>0</v>
      </c>
      <c r="F618" s="2">
        <f>VLOOKUP(A618,ClassificationT!A:T,20,FALSE)</f>
        <v>1</v>
      </c>
      <c r="G618" s="2" t="str">
        <f>IFERROR(VLOOKUP(B618,ClassificationT!B:K,10,FALSE),"-")</f>
        <v>High school diploma or GED</v>
      </c>
      <c r="H618" s="2" t="str">
        <f>IFERROR(VLOOKUP(B618,ClassificationT!B:L,11,FALSE),"-")</f>
        <v>At Least 1 Year Of Experience Directly Related To The Duties And Responsibilities Specified.</v>
      </c>
      <c r="J618" s="2" t="str">
        <v>Medical Staff Coordinator</v>
      </c>
      <c r="K618" s="2"/>
      <c r="N618" s="2"/>
    </row>
    <row r="619" spans="1:14" ht="19.5" customHeight="1" x14ac:dyDescent="0.25">
      <c r="A619" s="2" t="s">
        <v>1981</v>
      </c>
      <c r="B619" s="1" t="str">
        <f>VLOOKUP(A619,ClassificationT!A:B,2,FALSE)</f>
        <v>Mental Health Tech</v>
      </c>
      <c r="C619" s="2" t="str">
        <f>VLOOKUP(A619,ClassificationT!A:D,4,FALSE)</f>
        <v>SW</v>
      </c>
      <c r="D619" s="2" t="str">
        <f>VLOOKUP(A619,ClassificationT!A:C,3,FALSE)</f>
        <v>Grade 05</v>
      </c>
      <c r="E619" s="2">
        <f>VLOOKUP(A619,ClassificationT!A:T,19,FALSE)</f>
        <v>0</v>
      </c>
      <c r="F619" s="2">
        <f>VLOOKUP(A619,ClassificationT!A:T,20,FALSE)</f>
        <v>0.5</v>
      </c>
      <c r="G619" s="2" t="str">
        <f>IFERROR(VLOOKUP(B619,ClassificationT!B:K,10,FALSE),"-")</f>
        <v>High school diploma or GED</v>
      </c>
      <c r="H619" s="2" t="str">
        <f>IFERROR(VLOOKUP(B619,ClassificationT!B:L,11,FALSE),"-")</f>
        <v xml:space="preserve">  At Least 6 Months Of Experience Directly Related To The Duties And Responsibilities Specified.</v>
      </c>
      <c r="J619" s="2" t="str">
        <v>Member Data &amp; Relations Splst</v>
      </c>
      <c r="K619" s="2"/>
      <c r="N619" s="2"/>
    </row>
    <row r="620" spans="1:14" ht="19.5" customHeight="1" x14ac:dyDescent="0.25">
      <c r="A620" s="2" t="s">
        <v>403</v>
      </c>
      <c r="B620" s="1" t="str">
        <f>VLOOKUP(A620,ClassificationT!A:B,2,FALSE)</f>
        <v>Mgr,Acad Affairs/School of Med</v>
      </c>
      <c r="C620" s="2" t="str">
        <f>VLOOKUP(A620,ClassificationT!A:D,4,FALSE)</f>
        <v>SE</v>
      </c>
      <c r="D620" s="2" t="str">
        <f>VLOOKUP(A620,ClassificationT!A:C,3,FALSE)</f>
        <v>Grade 15</v>
      </c>
      <c r="E620" s="2">
        <f>VLOOKUP(A620,ClassificationT!A:T,19,FALSE)</f>
        <v>4</v>
      </c>
      <c r="F620" s="2">
        <f>VLOOKUP(A620,ClassificationT!A:T,20,FALSE)</f>
        <v>5</v>
      </c>
      <c r="G620" s="2" t="str">
        <f>IFERROR(VLOOKUP(B620,ClassificationT!B:K,10,FALSE),"-")</f>
        <v>Bachelor's degree</v>
      </c>
      <c r="H620" s="2" t="str">
        <f>IFERROR(VLOOKUP(B620,ClassificationT!B:L,11,FALSE),"-")</f>
        <v>At Least 5 Years Of Experience Directly Related To The Duties And Responsibilities Specified.</v>
      </c>
      <c r="J620" s="2" t="str">
        <v>Mental Health Tech</v>
      </c>
      <c r="K620" s="2"/>
      <c r="N620" s="2"/>
    </row>
    <row r="621" spans="1:14" ht="19.5" customHeight="1" x14ac:dyDescent="0.25">
      <c r="A621" s="2" t="s">
        <v>692</v>
      </c>
      <c r="B621" s="1" t="str">
        <f>VLOOKUP(A621,ClassificationT!A:B,2,FALSE)</f>
        <v>Mgr,Academic Advisement</v>
      </c>
      <c r="C621" s="2" t="str">
        <f>VLOOKUP(A621,ClassificationT!A:D,4,FALSE)</f>
        <v>SE</v>
      </c>
      <c r="D621" s="2" t="str">
        <f>VLOOKUP(A621,ClassificationT!A:C,3,FALSE)</f>
        <v>Grade 14</v>
      </c>
      <c r="E621" s="2">
        <f>VLOOKUP(A621,ClassificationT!A:T,19,FALSE)</f>
        <v>4</v>
      </c>
      <c r="F621" s="2">
        <f>VLOOKUP(A621,ClassificationT!A:T,20,FALSE)</f>
        <v>5</v>
      </c>
      <c r="G621" s="2" t="str">
        <f>IFERROR(VLOOKUP(B621,ClassificationT!B:K,10,FALSE),"-")</f>
        <v>Bachelor's degree</v>
      </c>
      <c r="H621" s="2" t="str">
        <f>IFERROR(VLOOKUP(B621,ClassificationT!B:L,11,FALSE),"-")</f>
        <v>At Least 5 Years Of Experience Directly Related To The Duties And Responsibilities Specified.</v>
      </c>
      <c r="J621" s="2" t="str">
        <v>Mgr,Acad Affairs/School of Med</v>
      </c>
      <c r="K621" s="2"/>
      <c r="N621" s="2"/>
    </row>
    <row r="622" spans="1:14" ht="19.5" customHeight="1" x14ac:dyDescent="0.25">
      <c r="A622" s="2" t="s">
        <v>394</v>
      </c>
      <c r="B622" s="1" t="str">
        <f>VLOOKUP(A622,ClassificationT!A:B,2,FALSE)</f>
        <v>Mgr,Accounting</v>
      </c>
      <c r="C622" s="2" t="str">
        <f>VLOOKUP(A622,ClassificationT!A:D,4,FALSE)</f>
        <v>SE</v>
      </c>
      <c r="D622" s="2" t="str">
        <f>VLOOKUP(A622,ClassificationT!A:C,3,FALSE)</f>
        <v>Grade 15</v>
      </c>
      <c r="E622" s="2">
        <f>VLOOKUP(A622,ClassificationT!A:T,19,FALSE)</f>
        <v>4</v>
      </c>
      <c r="F622" s="2">
        <f>VLOOKUP(A622,ClassificationT!A:T,20,FALSE)</f>
        <v>5</v>
      </c>
      <c r="G622" s="2" t="str">
        <f>IFERROR(VLOOKUP(B622,ClassificationT!B:K,10,FALSE),"-")</f>
        <v>Bachelor's degree successful completion of at least 15 credit hours of university-level accounting through intermediate accounting</v>
      </c>
      <c r="H622" s="2" t="str">
        <f>IFERROR(VLOOKUP(B622,ClassificationT!B:L,11,FALSE),"-")</f>
        <v>At Least 5 Years Of Experience Directly Related To The Duties And Responsibilities Specified.</v>
      </c>
      <c r="J622" s="2" t="str">
        <v>Mgr,Academic Advisement</v>
      </c>
      <c r="K622" s="2"/>
      <c r="N622" s="2"/>
    </row>
    <row r="623" spans="1:14" ht="19.5" customHeight="1" x14ac:dyDescent="0.25">
      <c r="A623" s="2" t="s">
        <v>377</v>
      </c>
      <c r="B623" s="1" t="str">
        <f>VLOOKUP(A623,ClassificationT!A:B,2,FALSE)</f>
        <v>Mgr,Administrative Opns</v>
      </c>
      <c r="C623" s="2" t="str">
        <f>VLOOKUP(A623,ClassificationT!A:D,4,FALSE)</f>
        <v>SE</v>
      </c>
      <c r="D623" s="2" t="str">
        <f>VLOOKUP(A623,ClassificationT!A:C,3,FALSE)</f>
        <v>Grade 15</v>
      </c>
      <c r="E623" s="2">
        <f>VLOOKUP(A623,ClassificationT!A:T,19,FALSE)</f>
        <v>4</v>
      </c>
      <c r="F623" s="2">
        <f>VLOOKUP(A623,ClassificationT!A:T,20,FALSE)</f>
        <v>3</v>
      </c>
      <c r="G623" s="2" t="str">
        <f>IFERROR(VLOOKUP(B623,ClassificationT!B:K,10,FALSE),"-")</f>
        <v>Bachelor's degree</v>
      </c>
      <c r="H623" s="2" t="str">
        <f>IFERROR(VLOOKUP(B623,ClassificationT!B:L,11,FALSE),"-")</f>
        <v>At Least 3 Years Of Experience Directly Related To The Duties And Responsibilities Specified.</v>
      </c>
      <c r="J623" s="2" t="str">
        <v>Mgr,Accounting</v>
      </c>
      <c r="K623" s="2"/>
      <c r="N623" s="2"/>
    </row>
    <row r="624" spans="1:14" ht="19.5" customHeight="1" x14ac:dyDescent="0.25">
      <c r="A624" s="2" t="s">
        <v>682</v>
      </c>
      <c r="B624" s="1" t="str">
        <f>VLOOKUP(A624,ClassificationT!A:B,2,FALSE)</f>
        <v>Mgr,Athletics Ticketing</v>
      </c>
      <c r="C624" s="2" t="str">
        <f>VLOOKUP(A624,ClassificationT!A:D,4,FALSE)</f>
        <v>SE</v>
      </c>
      <c r="D624" s="2" t="str">
        <f>VLOOKUP(A624,ClassificationT!A:C,3,FALSE)</f>
        <v>Grade 14</v>
      </c>
      <c r="E624" s="2">
        <f>VLOOKUP(A624,ClassificationT!A:T,19,FALSE)</f>
        <v>4</v>
      </c>
      <c r="F624" s="2">
        <f>VLOOKUP(A624,ClassificationT!A:T,20,FALSE)</f>
        <v>5</v>
      </c>
      <c r="G624" s="2" t="str">
        <f>IFERROR(VLOOKUP(B624,ClassificationT!B:K,10,FALSE),"-")</f>
        <v>Bachelor's degree</v>
      </c>
      <c r="H624" s="2" t="str">
        <f>IFERROR(VLOOKUP(B624,ClassificationT!B:L,11,FALSE),"-")</f>
        <v>At Least 5 Years Of Experience That Is Directly Related To The Duties And Responsibilities Specified.</v>
      </c>
      <c r="J624" s="2" t="str">
        <v>Mgr,Administrative Opns</v>
      </c>
      <c r="K624" s="2"/>
      <c r="N624" s="2"/>
    </row>
    <row r="625" spans="1:14" ht="19.5" customHeight="1" x14ac:dyDescent="0.25">
      <c r="A625" s="2" t="s">
        <v>970</v>
      </c>
      <c r="B625" s="1" t="str">
        <f>VLOOKUP(A625,ClassificationT!A:B,2,FALSE)</f>
        <v>Mgr,Broadcast Operations</v>
      </c>
      <c r="C625" s="2" t="str">
        <f>VLOOKUP(A625,ClassificationT!A:D,4,FALSE)</f>
        <v>SE</v>
      </c>
      <c r="D625" s="2" t="str">
        <f>VLOOKUP(A625,ClassificationT!A:C,3,FALSE)</f>
        <v>Grade 13</v>
      </c>
      <c r="E625" s="2">
        <f>VLOOKUP(A625,ClassificationT!A:T,19,FALSE)</f>
        <v>0</v>
      </c>
      <c r="F625" s="2">
        <f>VLOOKUP(A625,ClassificationT!A:T,20,FALSE)</f>
        <v>7</v>
      </c>
      <c r="G625" s="2" t="str">
        <f>IFERROR(VLOOKUP(B625,ClassificationT!B:K,10,FALSE),"-")</f>
        <v>High school diploma or GED</v>
      </c>
      <c r="H625" s="2" t="str">
        <f>IFERROR(VLOOKUP(B625,ClassificationT!B:L,11,FALSE),"-")</f>
        <v>At least 7 years of experience directly related to the duties and responsibilities specified.</v>
      </c>
      <c r="J625" s="2" t="str">
        <v>Mgr,Athletics Ticketing</v>
      </c>
      <c r="K625" s="2"/>
      <c r="N625" s="2"/>
    </row>
    <row r="626" spans="1:14" ht="19.5" customHeight="1" x14ac:dyDescent="0.25">
      <c r="A626" s="2" t="s">
        <v>916</v>
      </c>
      <c r="B626" s="1" t="str">
        <f>VLOOKUP(A626,ClassificationT!A:B,2,FALSE)</f>
        <v>Mgr,Broadcast Technology</v>
      </c>
      <c r="C626" s="2" t="str">
        <f>VLOOKUP(A626,ClassificationT!A:D,4,FALSE)</f>
        <v>SE</v>
      </c>
      <c r="D626" s="2" t="str">
        <f>VLOOKUP(A626,ClassificationT!A:C,3,FALSE)</f>
        <v>Grade 13</v>
      </c>
      <c r="E626" s="2">
        <f>VLOOKUP(A626,ClassificationT!A:T,19,FALSE)</f>
        <v>0</v>
      </c>
      <c r="F626" s="2">
        <f>VLOOKUP(A626,ClassificationT!A:T,20,FALSE)</f>
        <v>7</v>
      </c>
      <c r="G626" s="2" t="str">
        <f>IFERROR(VLOOKUP(B626,ClassificationT!B:K,10,FALSE),"-")</f>
        <v>High school diploma or GED</v>
      </c>
      <c r="H626" s="2" t="str">
        <f>IFERROR(VLOOKUP(B626,ClassificationT!B:L,11,FALSE),"-")</f>
        <v>At least 7 years of experience directly related to the duties and responsibilities specified. Certification/Licensure: Society for Broadcast Engineers (SBE) certification as a Certified Broadcast Technologist (CBTE) or equivalent obtained within 12 months of hire.</v>
      </c>
      <c r="J626" s="2" t="str">
        <v>Mgr,Broadcast Operations</v>
      </c>
      <c r="K626" s="2"/>
      <c r="N626" s="2"/>
    </row>
    <row r="627" spans="1:14" ht="19.5" customHeight="1" x14ac:dyDescent="0.25">
      <c r="A627" s="2" t="s">
        <v>1023</v>
      </c>
      <c r="B627" s="1" t="str">
        <f>VLOOKUP(A627,ClassificationT!A:B,2,FALSE)</f>
        <v>Mgr,Business Services</v>
      </c>
      <c r="C627" s="2" t="str">
        <f>VLOOKUP(A627,ClassificationT!A:D,4,FALSE)</f>
        <v>SE</v>
      </c>
      <c r="D627" s="2" t="str">
        <f>VLOOKUP(A627,ClassificationT!A:C,3,FALSE)</f>
        <v>Grade 12</v>
      </c>
      <c r="E627" s="2">
        <f>VLOOKUP(A627,ClassificationT!A:T,19,FALSE)</f>
        <v>0</v>
      </c>
      <c r="F627" s="2">
        <f>VLOOKUP(A627,ClassificationT!A:T,20,FALSE)</f>
        <v>7</v>
      </c>
      <c r="G627" s="2" t="str">
        <f>IFERROR(VLOOKUP(B627,ClassificationT!B:K,10,FALSE),"-")</f>
        <v>High school diploma or GED</v>
      </c>
      <c r="H627" s="2" t="str">
        <f>IFERROR(VLOOKUP(B627,ClassificationT!B:L,11,FALSE),"-")</f>
        <v>At Least 7 Years Of Experience Directly Related To The Duties And Responsibilities Specified.</v>
      </c>
      <c r="J627" s="2" t="str">
        <v>Mgr,Broadcast Technology</v>
      </c>
      <c r="K627" s="2"/>
      <c r="N627" s="2"/>
    </row>
    <row r="628" spans="1:14" ht="19.5" customHeight="1" x14ac:dyDescent="0.25">
      <c r="A628" s="2" t="s">
        <v>708</v>
      </c>
      <c r="B628" s="1" t="str">
        <f>VLOOKUP(A628,ClassificationT!A:B,2,FALSE)</f>
        <v>Mgr,Career Counseling</v>
      </c>
      <c r="C628" s="2" t="str">
        <f>VLOOKUP(A628,ClassificationT!A:D,4,FALSE)</f>
        <v>SE</v>
      </c>
      <c r="D628" s="2" t="str">
        <f>VLOOKUP(A628,ClassificationT!A:C,3,FALSE)</f>
        <v>Grade 14</v>
      </c>
      <c r="E628" s="2">
        <f>VLOOKUP(A628,ClassificationT!A:T,19,FALSE)</f>
        <v>6</v>
      </c>
      <c r="F628" s="2">
        <f>VLOOKUP(A628,ClassificationT!A:T,20,FALSE)</f>
        <v>5</v>
      </c>
      <c r="G628" s="2" t="str">
        <f>IFERROR(VLOOKUP(B628,ClassificationT!B:K,10,FALSE),"-")</f>
        <v>Master's degree</v>
      </c>
      <c r="H628" s="2" t="str">
        <f>IFERROR(VLOOKUP(B628,ClassificationT!B:L,11,FALSE),"-")</f>
        <v>At Least 5 Years Of Experience Directly Related To The Duties And Responsibilities Specified.
Certification/Licensure
State Of New Mexico Licensed Mental Health Counselor (Lmhc) Or Higher.</v>
      </c>
      <c r="J628" s="2" t="str">
        <v>Mgr,Business Services</v>
      </c>
      <c r="K628" s="2"/>
      <c r="N628" s="2"/>
    </row>
    <row r="629" spans="1:14" ht="19.5" customHeight="1" x14ac:dyDescent="0.25">
      <c r="A629" s="4" t="s">
        <v>5077</v>
      </c>
      <c r="B629" s="1" t="str">
        <f>VLOOKUP(A629,ClassificationT!A:B,2,FALSE)</f>
        <v>Mgr,Children's Campus/Branch</v>
      </c>
      <c r="C629" s="2" t="str">
        <f>VLOOKUP(A629,ClassificationT!A:D,4,FALSE)</f>
        <v>SE</v>
      </c>
      <c r="D629" s="4" t="str">
        <f>VLOOKUP(A629,ClassificationT!A:C,3,FALSE)</f>
        <v>Grade 14</v>
      </c>
      <c r="E629" s="4">
        <f>VLOOKUP(A629,ClassificationT!A:T,19,FALSE)</f>
        <v>4</v>
      </c>
      <c r="F629" s="4">
        <f>VLOOKUP(A629,ClassificationT!A:T,20,FALSE)</f>
        <v>5</v>
      </c>
      <c r="G629" s="4" t="str">
        <f>IFERROR(VLOOKUP(B629,ClassificationT!B:K,10,FALSE),"-")</f>
        <v>Bachelor's degree</v>
      </c>
      <c r="H629" s="4" t="str">
        <f>IFERROR(VLOOKUP(B629,ClassificationT!B:L,11,FALSE),"-")</f>
        <v>At least 5 years of experience directly related to the duties and responsibilities specified.</v>
      </c>
      <c r="J629" s="2" t="str">
        <v>Mgr,Career Counseling</v>
      </c>
      <c r="K629" s="2"/>
      <c r="N629" s="2"/>
    </row>
    <row r="630" spans="1:14" ht="19.5" customHeight="1" x14ac:dyDescent="0.25">
      <c r="A630" s="2" t="s">
        <v>675</v>
      </c>
      <c r="B630" s="1" t="str">
        <f>VLOOKUP(A630,ClassificationT!A:B,2,FALSE)</f>
        <v>Mgr,Clinical Qlty Improvement</v>
      </c>
      <c r="C630" s="2" t="str">
        <f>VLOOKUP(A630,ClassificationT!A:D,4,FALSE)</f>
        <v>SE</v>
      </c>
      <c r="D630" s="2" t="str">
        <f>VLOOKUP(A630,ClassificationT!A:C,3,FALSE)</f>
        <v>Grade 14</v>
      </c>
      <c r="E630" s="2">
        <f>VLOOKUP(A630,ClassificationT!A:T,19,FALSE)</f>
        <v>4</v>
      </c>
      <c r="F630" s="2">
        <f>VLOOKUP(A630,ClassificationT!A:T,20,FALSE)</f>
        <v>5</v>
      </c>
      <c r="G630" s="2" t="str">
        <f>IFERROR(VLOOKUP(B630,ClassificationT!B:K,10,FALSE),"-")</f>
        <v>Bachelor's degree</v>
      </c>
      <c r="H630" s="2" t="str">
        <f>IFERROR(VLOOKUP(B630,ClassificationT!B:L,11,FALSE),"-")</f>
        <v>At Least 5 Years Of Experience Directly Related To The Duties And Responsibilities Specified.</v>
      </c>
      <c r="J630" s="2" t="str">
        <v>Mgr,Children's Campus/Branch</v>
      </c>
      <c r="K630" s="2"/>
      <c r="N630" s="2"/>
    </row>
    <row r="631" spans="1:14" ht="19.5" customHeight="1" x14ac:dyDescent="0.25">
      <c r="A631" s="2" t="s">
        <v>1008</v>
      </c>
      <c r="B631" s="1" t="str">
        <f>VLOOKUP(A631,ClassificationT!A:B,2,FALSE)</f>
        <v>Mgr,Clinical Support</v>
      </c>
      <c r="C631" s="2" t="str">
        <f>VLOOKUP(A631,ClassificationT!A:D,4,FALSE)</f>
        <v>SE</v>
      </c>
      <c r="D631" s="2" t="str">
        <f>VLOOKUP(A631,ClassificationT!A:C,3,FALSE)</f>
        <v>Grade 12</v>
      </c>
      <c r="E631" s="2">
        <f>VLOOKUP(A631,ClassificationT!A:T,19,FALSE)</f>
        <v>4</v>
      </c>
      <c r="F631" s="2">
        <f>VLOOKUP(A631,ClassificationT!A:T,20,FALSE)</f>
        <v>3</v>
      </c>
      <c r="G631" s="2" t="str">
        <f>IFERROR(VLOOKUP(B631,ClassificationT!B:K,10,FALSE),"-")</f>
        <v>Bachelor's degree</v>
      </c>
      <c r="H631" s="2" t="str">
        <f>IFERROR(VLOOKUP(B631,ClassificationT!B:L,11,FALSE),"-")</f>
        <v>At Least 3 Years Of Experience Directly Related To The Duties And Responsibilities Specified.</v>
      </c>
      <c r="J631" s="2" t="str">
        <v>Mgr,Clinical Qlty Improvement</v>
      </c>
      <c r="K631" s="2"/>
      <c r="N631" s="2"/>
    </row>
    <row r="632" spans="1:14" ht="19.5" customHeight="1" x14ac:dyDescent="0.25">
      <c r="A632" s="2" t="s">
        <v>425</v>
      </c>
      <c r="B632" s="1" t="str">
        <f>VLOOKUP(A632,ClassificationT!A:B,2,FALSE)</f>
        <v>Mgr,Clinical Trials Operations</v>
      </c>
      <c r="C632" s="2" t="str">
        <f>VLOOKUP(A632,ClassificationT!A:D,4,FALSE)</f>
        <v>SE</v>
      </c>
      <c r="D632" s="2" t="str">
        <f>VLOOKUP(A632,ClassificationT!A:C,3,FALSE)</f>
        <v>Grade 15</v>
      </c>
      <c r="E632" s="2">
        <f>VLOOKUP(A632,ClassificationT!A:T,19,FALSE)</f>
        <v>2</v>
      </c>
      <c r="F632" s="2">
        <f>VLOOKUP(A632,ClassificationT!A:T,20,FALSE)</f>
        <v>7</v>
      </c>
      <c r="G632" s="2" t="str">
        <f>IFERROR(VLOOKUP(B632,ClassificationT!B:K,10,FALSE),"-")</f>
        <v>Successful completion of at least 60 college-level credit hours</v>
      </c>
      <c r="H632" s="2" t="str">
        <f>IFERROR(VLOOKUP(B632,ClassificationT!B:L,11,FALSE),"-")</f>
        <v>At Least 7 Years Of Experience Directly Related To The Duties And Responsibilities Specified.</v>
      </c>
      <c r="J632" s="2" t="str">
        <v>Mgr,Clinical Support</v>
      </c>
      <c r="K632" s="2"/>
      <c r="N632" s="2"/>
    </row>
    <row r="633" spans="1:14" ht="19.5" customHeight="1" x14ac:dyDescent="0.25">
      <c r="A633" s="2" t="s">
        <v>804</v>
      </c>
      <c r="B633" s="1" t="str">
        <f>VLOOKUP(A633,ClassificationT!A:B,2,FALSE)</f>
        <v>Mgr,Community Educ Services</v>
      </c>
      <c r="C633" s="2" t="str">
        <f>VLOOKUP(A633,ClassificationT!A:D,4,FALSE)</f>
        <v>SE</v>
      </c>
      <c r="D633" s="2" t="str">
        <f>VLOOKUP(A633,ClassificationT!A:C,3,FALSE)</f>
        <v>Grade 13</v>
      </c>
      <c r="E633" s="2">
        <f>VLOOKUP(A633,ClassificationT!A:T,19,FALSE)</f>
        <v>6</v>
      </c>
      <c r="F633" s="2">
        <f>VLOOKUP(A633,ClassificationT!A:T,20,FALSE)</f>
        <v>3</v>
      </c>
      <c r="G633" s="2" t="str">
        <f>IFERROR(VLOOKUP(B633,ClassificationT!B:K,10,FALSE),"-")</f>
        <v>Master's degree in Education or related field</v>
      </c>
      <c r="H633" s="2" t="str">
        <f>IFERROR(VLOOKUP(B633,ClassificationT!B:L,11,FALSE),"-")</f>
        <v>At Least 3 Years Of Experience Directly Related To The Duties And Responsibilities Specified.</v>
      </c>
      <c r="J633" s="2" t="str">
        <v>Mgr,Clinical Trials Operations</v>
      </c>
      <c r="K633" s="2"/>
      <c r="N633" s="2"/>
    </row>
    <row r="634" spans="1:14" ht="19.5" customHeight="1" x14ac:dyDescent="0.25">
      <c r="A634" s="2" t="s">
        <v>659</v>
      </c>
      <c r="B634" s="1" t="str">
        <f>VLOOKUP(A634,ClassificationT!A:B,2,FALSE)</f>
        <v>Mgr,Compliance</v>
      </c>
      <c r="C634" s="2" t="str">
        <f>VLOOKUP(A634,ClassificationT!A:D,4,FALSE)</f>
        <v>SE</v>
      </c>
      <c r="D634" s="2" t="str">
        <f>VLOOKUP(A634,ClassificationT!A:C,3,FALSE)</f>
        <v>Grade 14</v>
      </c>
      <c r="E634" s="2">
        <f>VLOOKUP(A634,ClassificationT!A:T,19,FALSE)</f>
        <v>4</v>
      </c>
      <c r="F634" s="2">
        <f>VLOOKUP(A634,ClassificationT!A:T,20,FALSE)</f>
        <v>5</v>
      </c>
      <c r="G634" s="2" t="str">
        <f>IFERROR(VLOOKUP(B634,ClassificationT!B:K,10,FALSE),"-")</f>
        <v>Bachelor's degree</v>
      </c>
      <c r="H634" s="2" t="str">
        <f>IFERROR(VLOOKUP(B634,ClassificationT!B:L,11,FALSE),"-")</f>
        <v>At Least 5 Years Of Experience Directly Related To The Duties And Responsibilities Specified.</v>
      </c>
      <c r="J634" s="2" t="str">
        <v>Mgr,Community Educ Services</v>
      </c>
      <c r="K634" s="2"/>
      <c r="N634" s="2"/>
    </row>
    <row r="635" spans="1:14" ht="19.5" customHeight="1" x14ac:dyDescent="0.25">
      <c r="A635" s="2" t="s">
        <v>263</v>
      </c>
      <c r="B635" s="1" t="str">
        <f>VLOOKUP(A635,ClassificationT!A:B,2,FALSE)</f>
        <v>Mgr,Core IT Svcs</v>
      </c>
      <c r="C635" s="2" t="str">
        <f>VLOOKUP(A635,ClassificationT!A:D,4,FALSE)</f>
        <v>SE</v>
      </c>
      <c r="D635" s="2" t="str">
        <f>VLOOKUP(A635,ClassificationT!A:C,3,FALSE)</f>
        <v>Grade 16</v>
      </c>
      <c r="E635" s="2">
        <f>VLOOKUP(A635,ClassificationT!A:T,19,FALSE)</f>
        <v>4</v>
      </c>
      <c r="F635" s="2">
        <f>VLOOKUP(A635,ClassificationT!A:T,20,FALSE)</f>
        <v>5</v>
      </c>
      <c r="G635" s="2" t="str">
        <f>IFERROR(VLOOKUP(B635,ClassificationT!B:K,10,FALSE),"-")</f>
        <v>Bachelor's degree</v>
      </c>
      <c r="H635" s="2" t="str">
        <f>IFERROR(VLOOKUP(B635,ClassificationT!B:L,11,FALSE),"-")</f>
        <v>At Least 5 Years Of Experience Directly Related To The Duties And Responsibilities Specified.</v>
      </c>
      <c r="J635" s="2" t="str">
        <v>Mgr,Compliance</v>
      </c>
      <c r="K635" s="2"/>
      <c r="N635" s="2"/>
    </row>
    <row r="636" spans="1:14" ht="19.5" customHeight="1" x14ac:dyDescent="0.25">
      <c r="A636" s="2" t="s">
        <v>638</v>
      </c>
      <c r="B636" s="1" t="str">
        <f>VLOOKUP(A636,ClassificationT!A:B,2,FALSE)</f>
        <v>Mgr,Crisis Services</v>
      </c>
      <c r="C636" s="2" t="str">
        <f>VLOOKUP(A636,ClassificationT!A:D,4,FALSE)</f>
        <v>SE</v>
      </c>
      <c r="D636" s="2" t="str">
        <f>VLOOKUP(A636,ClassificationT!A:C,3,FALSE)</f>
        <v>Grade 14</v>
      </c>
      <c r="E636" s="2">
        <f>VLOOKUP(A636,ClassificationT!A:T,19,FALSE)</f>
        <v>6</v>
      </c>
      <c r="F636" s="2">
        <f>VLOOKUP(A636,ClassificationT!A:T,20,FALSE)</f>
        <v>5</v>
      </c>
      <c r="G636" s="2" t="str">
        <f>IFERROR(VLOOKUP(B636,ClassificationT!B:K,10,FALSE),"-")</f>
        <v>Master's degree in Counseling or an equivalent field</v>
      </c>
      <c r="H636" s="2" t="str">
        <f>IFERROR(VLOOKUP(B636,ClassificationT!B:L,11,FALSE),"-")</f>
        <v>At Least 5 Years Of Experience Directly Related To The Duties And Responsibilities Specified.</v>
      </c>
      <c r="J636" s="2" t="str">
        <v>Mgr,Core IT Svcs</v>
      </c>
      <c r="K636" s="2"/>
      <c r="N636" s="2"/>
    </row>
    <row r="637" spans="1:14" ht="19.5" customHeight="1" x14ac:dyDescent="0.25">
      <c r="A637" s="2" t="s">
        <v>563</v>
      </c>
      <c r="B637" s="1" t="str">
        <f>VLOOKUP(A637,ClassificationT!A:B,2,FALSE)</f>
        <v>Mgr,CRLS</v>
      </c>
      <c r="C637" s="2" t="str">
        <f>VLOOKUP(A637,ClassificationT!A:D,4,FALSE)</f>
        <v>SE</v>
      </c>
      <c r="D637" s="2" t="str">
        <f>VLOOKUP(A637,ClassificationT!A:C,3,FALSE)</f>
        <v>Grade 14</v>
      </c>
      <c r="E637" s="2">
        <f>VLOOKUP(A637,ClassificationT!A:T,19,FALSE)</f>
        <v>4</v>
      </c>
      <c r="F637" s="2">
        <f>VLOOKUP(A637,ClassificationT!A:T,20,FALSE)</f>
        <v>5</v>
      </c>
      <c r="G637" s="2" t="str">
        <f>IFERROR(VLOOKUP(B637,ClassificationT!B:K,10,FALSE),"-")</f>
        <v>Bachelor's degree</v>
      </c>
      <c r="H637" s="2" t="str">
        <f>IFERROR(VLOOKUP(B637,ClassificationT!B:L,11,FALSE),"-")</f>
        <v>At Least 5 Years Of Experience Directly Related To The Duties And Responsibilities Specified.</v>
      </c>
      <c r="J637" s="2" t="str">
        <v>Mgr,Crisis Services</v>
      </c>
      <c r="K637" s="2"/>
      <c r="N637" s="2"/>
    </row>
    <row r="638" spans="1:14" ht="19.5" customHeight="1" x14ac:dyDescent="0.25">
      <c r="A638" s="2" t="s">
        <v>1274</v>
      </c>
      <c r="B638" s="1" t="str">
        <f>VLOOKUP(A638,ClassificationT!A:B,2,FALSE)</f>
        <v>Mgr,Custodial Services</v>
      </c>
      <c r="C638" s="2" t="str">
        <f>VLOOKUP(A638,ClassificationT!A:D,4,FALSE)</f>
        <v>SE</v>
      </c>
      <c r="D638" s="2" t="str">
        <f>VLOOKUP(A638,ClassificationT!A:C,3,FALSE)</f>
        <v>Grade 11</v>
      </c>
      <c r="E638" s="2">
        <f>VLOOKUP(A638,ClassificationT!A:T,19,FALSE)</f>
        <v>0</v>
      </c>
      <c r="F638" s="2">
        <f>VLOOKUP(A638,ClassificationT!A:T,20,FALSE)</f>
        <v>7</v>
      </c>
      <c r="G638" s="2" t="str">
        <f>IFERROR(VLOOKUP(B638,ClassificationT!B:K,10,FALSE),"-")</f>
        <v>High school diploma or GED</v>
      </c>
      <c r="H638" s="2" t="str">
        <f>IFERROR(VLOOKUP(B638,ClassificationT!B:L,11,FALSE),"-")</f>
        <v>At Least 7 Years Of Experience Directly Related To The Duties And Responsibilities Specified.</v>
      </c>
      <c r="J638" s="2" t="str">
        <v>Mgr,CRLS</v>
      </c>
      <c r="K638" s="2"/>
      <c r="N638" s="2"/>
    </row>
    <row r="639" spans="1:14" ht="19.5" customHeight="1" x14ac:dyDescent="0.25">
      <c r="A639" s="2" t="s">
        <v>382</v>
      </c>
      <c r="B639" s="1" t="str">
        <f>VLOOKUP(A639,ClassificationT!A:B,2,FALSE)</f>
        <v>Mgr,Div Supp Svcs</v>
      </c>
      <c r="C639" s="2" t="str">
        <f>VLOOKUP(A639,ClassificationT!A:D,4,FALSE)</f>
        <v>SE</v>
      </c>
      <c r="D639" s="2" t="str">
        <f>VLOOKUP(A639,ClassificationT!A:C,3,FALSE)</f>
        <v>Grade 15</v>
      </c>
      <c r="E639" s="2">
        <f>VLOOKUP(A639,ClassificationT!A:T,19,FALSE)</f>
        <v>4</v>
      </c>
      <c r="F639" s="2">
        <f>VLOOKUP(A639,ClassificationT!A:T,20,FALSE)</f>
        <v>5</v>
      </c>
      <c r="G639" s="2" t="str">
        <f>IFERROR(VLOOKUP(B639,ClassificationT!B:K,10,FALSE),"-")</f>
        <v>Bachelor's degree</v>
      </c>
      <c r="H639" s="2" t="str">
        <f>IFERROR(VLOOKUP(B639,ClassificationT!B:L,11,FALSE),"-")</f>
        <v>At Least 5 Years Of Experience Directly Related To The Duties And Responsibilities Specified.</v>
      </c>
      <c r="J639" s="2" t="str">
        <v>Mgr,Custodial Services</v>
      </c>
      <c r="K639" s="2"/>
      <c r="N639" s="2"/>
    </row>
    <row r="640" spans="1:14" ht="19.5" customHeight="1" x14ac:dyDescent="0.25">
      <c r="A640" s="114" t="s">
        <v>5507</v>
      </c>
      <c r="B640" s="1" t="str">
        <f>VLOOKUP(A640,ClassificationT!A:B,2,FALSE)</f>
        <v>Mgr,Emp Engagement &amp; Org Devt</v>
      </c>
      <c r="C640" s="4" t="str">
        <f>VLOOKUP(A640,ClassificationT!A:D,4,FALSE)</f>
        <v>SE</v>
      </c>
      <c r="D640" s="4" t="str">
        <f>VLOOKUP(A640,ClassificationT!A:C,3,FALSE)</f>
        <v>Grade 16</v>
      </c>
      <c r="E640" s="4">
        <f>VLOOKUP(A640,ClassificationT!A:T,19,FALSE)</f>
        <v>4</v>
      </c>
      <c r="F640" s="4">
        <f>VLOOKUP(A640,ClassificationT!A:T,20,FALSE)</f>
        <v>7</v>
      </c>
      <c r="G640" s="4" t="str">
        <f>IFERROR(VLOOKUP(B640,ClassificationT!B:K,10,FALSE),"-")</f>
        <v>Bachelor's degree</v>
      </c>
      <c r="H640" s="4" t="str">
        <f>IFERROR(VLOOKUP(B640,ClassificationT!B:L,11,FALSE),"-")</f>
        <v>At least 7 years of experience directly related to the duties and responsibilities specified.</v>
      </c>
      <c r="J640" s="2" t="str">
        <v>Mgr,Div Supp Svcs</v>
      </c>
      <c r="K640" s="2"/>
      <c r="N640" s="2"/>
    </row>
    <row r="641" spans="1:14" ht="19.5" customHeight="1" x14ac:dyDescent="0.25">
      <c r="A641" s="2" t="s">
        <v>800</v>
      </c>
      <c r="B641" s="1" t="str">
        <f>VLOOKUP(A641,ClassificationT!A:B,2,FALSE)</f>
        <v>Mgr,Employer Outreach</v>
      </c>
      <c r="C641" s="2" t="str">
        <f>VLOOKUP(A641,ClassificationT!A:D,4,FALSE)</f>
        <v>SE</v>
      </c>
      <c r="D641" s="2" t="str">
        <f>VLOOKUP(A641,ClassificationT!A:C,3,FALSE)</f>
        <v>Grade 13</v>
      </c>
      <c r="E641" s="2">
        <f>VLOOKUP(A641,ClassificationT!A:T,19,FALSE)</f>
        <v>4</v>
      </c>
      <c r="F641" s="2">
        <f>VLOOKUP(A641,ClassificationT!A:T,20,FALSE)</f>
        <v>3</v>
      </c>
      <c r="G641" s="2" t="str">
        <f>IFERROR(VLOOKUP(B641,ClassificationT!B:K,10,FALSE),"-")</f>
        <v>Bachelor's degree</v>
      </c>
      <c r="H641" s="2" t="str">
        <f>IFERROR(VLOOKUP(B641,ClassificationT!B:L,11,FALSE),"-")</f>
        <v>At Least 3 Years Of Experience Directly Related To The Duties And Responsibilities Specified.</v>
      </c>
      <c r="J641" s="2" t="str">
        <v>Mgr,Emp Engagement &amp; Org Devt</v>
      </c>
      <c r="K641" s="2"/>
      <c r="N641" s="2"/>
    </row>
    <row r="642" spans="1:14" ht="19.5" customHeight="1" x14ac:dyDescent="0.25">
      <c r="A642" s="2" t="s">
        <v>1037</v>
      </c>
      <c r="B642" s="1" t="str">
        <f>VLOOKUP(A642,ClassificationT!A:B,2,FALSE)</f>
        <v>Mgr,Enrollment Services</v>
      </c>
      <c r="C642" s="2" t="str">
        <f>VLOOKUP(A642,ClassificationT!A:D,4,FALSE)</f>
        <v>SE</v>
      </c>
      <c r="D642" s="2" t="str">
        <f>VLOOKUP(A642,ClassificationT!A:C,3,FALSE)</f>
        <v>Grade 12</v>
      </c>
      <c r="E642" s="2">
        <f>VLOOKUP(A642,ClassificationT!A:T,19,FALSE)</f>
        <v>4</v>
      </c>
      <c r="F642" s="2">
        <f>VLOOKUP(A642,ClassificationT!A:T,20,FALSE)</f>
        <v>3</v>
      </c>
      <c r="G642" s="2" t="str">
        <f>IFERROR(VLOOKUP(B642,ClassificationT!B:K,10,FALSE),"-")</f>
        <v>Bachelor's degree</v>
      </c>
      <c r="H642" s="2" t="str">
        <f>IFERROR(VLOOKUP(B642,ClassificationT!B:L,11,FALSE),"-")</f>
        <v>At Least 3 Years Of Experience Directly Related To The Duties And Responsibilities Specified.</v>
      </c>
      <c r="J642" s="2" t="str">
        <v>Mgr,Employer Outreach</v>
      </c>
      <c r="K642" s="2"/>
      <c r="N642" s="2"/>
    </row>
    <row r="643" spans="1:14" ht="19.5" customHeight="1" x14ac:dyDescent="0.25">
      <c r="A643" s="2" t="s">
        <v>468</v>
      </c>
      <c r="B643" s="1" t="str">
        <f>VLOOKUP(A643,ClassificationT!A:B,2,FALSE)</f>
        <v>Mgr,Environmental Svcs</v>
      </c>
      <c r="C643" s="2" t="str">
        <f>VLOOKUP(A643,ClassificationT!A:D,4,FALSE)</f>
        <v>SE</v>
      </c>
      <c r="D643" s="2" t="str">
        <f>VLOOKUP(A643,ClassificationT!A:C,3,FALSE)</f>
        <v>Grade 15</v>
      </c>
      <c r="E643" s="2">
        <f>VLOOKUP(A643,ClassificationT!A:T,19,FALSE)</f>
        <v>0</v>
      </c>
      <c r="F643" s="2">
        <f>VLOOKUP(A643,ClassificationT!A:T,20,FALSE)</f>
        <v>10</v>
      </c>
      <c r="G643" s="2" t="str">
        <f>IFERROR(VLOOKUP(B643,ClassificationT!B:K,10,FALSE),"-")</f>
        <v>High school diploma or GED</v>
      </c>
      <c r="H643" s="2" t="str">
        <f>IFERROR(VLOOKUP(B643,ClassificationT!B:L,11,FALSE),"-")</f>
        <v>At Least 10 Years Of Experience Directly Related To The Duties And Responsibilities Specified.</v>
      </c>
      <c r="J643" s="2" t="str">
        <v>Mgr,Enrollment Services</v>
      </c>
      <c r="K643" s="2"/>
      <c r="N643" s="2"/>
    </row>
    <row r="644" spans="1:14" ht="19.5" customHeight="1" x14ac:dyDescent="0.25">
      <c r="A644" s="2" t="s">
        <v>434</v>
      </c>
      <c r="B644" s="1" t="str">
        <f>VLOOKUP(A644,ClassificationT!A:B,2,FALSE)</f>
        <v>Mgr,Facilities Maintenance</v>
      </c>
      <c r="C644" s="2" t="str">
        <f>VLOOKUP(A644,ClassificationT!A:D,4,FALSE)</f>
        <v>SE</v>
      </c>
      <c r="D644" s="2" t="str">
        <f>VLOOKUP(A644,ClassificationT!A:C,3,FALSE)</f>
        <v>Grade 15</v>
      </c>
      <c r="E644" s="2">
        <f>VLOOKUP(A644,ClassificationT!A:T,19,FALSE)</f>
        <v>0</v>
      </c>
      <c r="F644" s="2">
        <f>VLOOKUP(A644,ClassificationT!A:T,20,FALSE)</f>
        <v>10</v>
      </c>
      <c r="G644" s="2" t="str">
        <f>IFERROR(VLOOKUP(B644,ClassificationT!B:K,10,FALSE),"-")</f>
        <v>High school diploma or GED</v>
      </c>
      <c r="H644" s="2" t="str">
        <f>IFERROR(VLOOKUP(B644,ClassificationT!B:L,11,FALSE),"-")</f>
        <v>At Least 10 Years Of Experience Directly Related To The Duties And Responsibilities Specified.</v>
      </c>
      <c r="J644" s="2" t="str">
        <v>Mgr,Environmental Svcs</v>
      </c>
      <c r="K644" s="2"/>
      <c r="N644" s="2"/>
    </row>
    <row r="645" spans="1:14" ht="19.5" customHeight="1" x14ac:dyDescent="0.25">
      <c r="A645" s="2" t="s">
        <v>856</v>
      </c>
      <c r="B645" s="1" t="str">
        <f>VLOOKUP(A645,ClassificationT!A:B,2,FALSE)</f>
        <v>Mgr,Facility Operations</v>
      </c>
      <c r="C645" s="2" t="str">
        <f>VLOOKUP(A645,ClassificationT!A:D,4,FALSE)</f>
        <v>SE</v>
      </c>
      <c r="D645" s="2" t="str">
        <f>VLOOKUP(A645,ClassificationT!A:C,3,FALSE)</f>
        <v>Grade 13</v>
      </c>
      <c r="E645" s="2">
        <f>VLOOKUP(A645,ClassificationT!A:T,19,FALSE)</f>
        <v>0</v>
      </c>
      <c r="F645" s="2">
        <f>VLOOKUP(A645,ClassificationT!A:T,20,FALSE)</f>
        <v>10</v>
      </c>
      <c r="G645" s="2" t="str">
        <f>IFERROR(VLOOKUP(B645,ClassificationT!B:K,10,FALSE),"-")</f>
        <v>High school diploma or GED</v>
      </c>
      <c r="H645" s="2" t="str">
        <f>IFERROR(VLOOKUP(B645,ClassificationT!B:L,11,FALSE),"-")</f>
        <v>At Least 10 Years Of Experience Directly Related To The Duties And Responsibilities Specified.</v>
      </c>
      <c r="J645" s="2" t="str">
        <v>Mgr,Facilities Maintenance</v>
      </c>
      <c r="K645" s="2"/>
      <c r="N645" s="2"/>
    </row>
    <row r="646" spans="1:14" ht="19.5" customHeight="1" x14ac:dyDescent="0.25">
      <c r="A646" s="2" t="s">
        <v>784</v>
      </c>
      <c r="B646" s="1" t="str">
        <f>VLOOKUP(A646,ClassificationT!A:B,2,FALSE)</f>
        <v>Mgr,Financial Aid</v>
      </c>
      <c r="C646" s="2" t="str">
        <f>VLOOKUP(A646,ClassificationT!A:D,4,FALSE)</f>
        <v>SE</v>
      </c>
      <c r="D646" s="2" t="str">
        <f>VLOOKUP(A646,ClassificationT!A:C,3,FALSE)</f>
        <v>Grade 13</v>
      </c>
      <c r="E646" s="2">
        <f>VLOOKUP(A646,ClassificationT!A:T,19,FALSE)</f>
        <v>4</v>
      </c>
      <c r="F646" s="2">
        <f>VLOOKUP(A646,ClassificationT!A:T,20,FALSE)</f>
        <v>3</v>
      </c>
      <c r="G646" s="2" t="str">
        <f>IFERROR(VLOOKUP(B646,ClassificationT!B:K,10,FALSE),"-")</f>
        <v>Bachelor's degree</v>
      </c>
      <c r="H646" s="2" t="str">
        <f>IFERROR(VLOOKUP(B646,ClassificationT!B:L,11,FALSE),"-")</f>
        <v>At Least 3 Years Of Experience Directly Related To The Duties And Responsibilities Specified.</v>
      </c>
      <c r="J646" s="2" t="str">
        <v>Mgr,Facility Operations</v>
      </c>
      <c r="K646" s="2"/>
      <c r="N646" s="2"/>
    </row>
    <row r="647" spans="1:14" ht="19.5" customHeight="1" x14ac:dyDescent="0.25">
      <c r="A647" s="2" t="s">
        <v>871</v>
      </c>
      <c r="B647" s="1" t="str">
        <f>VLOOKUP(A647,ClassificationT!A:B,2,FALSE)</f>
        <v>Mgr,Grounds &amp; Landscaping</v>
      </c>
      <c r="C647" s="2" t="str">
        <f>VLOOKUP(A647,ClassificationT!A:D,4,FALSE)</f>
        <v>SE</v>
      </c>
      <c r="D647" s="2" t="str">
        <f>VLOOKUP(A647,ClassificationT!A:C,3,FALSE)</f>
        <v>Grade 13</v>
      </c>
      <c r="E647" s="2">
        <f>VLOOKUP(A647,ClassificationT!A:T,19,FALSE)</f>
        <v>2</v>
      </c>
      <c r="F647" s="2">
        <f>VLOOKUP(A647,ClassificationT!A:T,20,FALSE)</f>
        <v>7</v>
      </c>
      <c r="G647" s="2" t="str">
        <f>IFERROR(VLOOKUP(B647,ClassificationT!B:K,10,FALSE),"-")</f>
        <v>Successful completion of at least 60 college-level credit hours</v>
      </c>
      <c r="H647" s="2" t="str">
        <f>IFERROR(VLOOKUP(B647,ClassificationT!B:L,11,FALSE),"-")</f>
        <v>At Least 7 Years Of Experience Directly Related To The Duties And Responsibilities Specified.
Certification/Licensure
State Of New Mexico Pesticide License In Ornamental And Turf Pest Control.</v>
      </c>
      <c r="J647" s="2" t="str">
        <v>Mgr,Financial Aid</v>
      </c>
      <c r="K647" s="2"/>
      <c r="N647" s="2"/>
    </row>
    <row r="648" spans="1:14" ht="19.5" customHeight="1" x14ac:dyDescent="0.25">
      <c r="A648" s="4" t="s">
        <v>508</v>
      </c>
      <c r="B648" s="1" t="str">
        <f>VLOOKUP(A648,ClassificationT!A:B,2,FALSE)</f>
        <v>Mgr,HR Client Services</v>
      </c>
      <c r="C648" s="2" t="str">
        <f>VLOOKUP(A648,ClassificationT!A:D,4,FALSE)</f>
        <v>SE</v>
      </c>
      <c r="D648" s="4" t="str">
        <f>VLOOKUP(A648,ClassificationT!A:C,3,FALSE)</f>
        <v>Grade 15</v>
      </c>
      <c r="E648" s="4">
        <f>VLOOKUP(A648,ClassificationT!A:T,19,FALSE)</f>
        <v>4</v>
      </c>
      <c r="F648" s="4">
        <f>VLOOKUP(A648,ClassificationT!A:T,20,FALSE)</f>
        <v>7</v>
      </c>
      <c r="G648" s="4" t="str">
        <f>IFERROR(VLOOKUP(B648,ClassificationT!B:K,10,FALSE),"-")</f>
        <v>Bachelor's degree</v>
      </c>
      <c r="H648" s="4" t="str">
        <f>IFERROR(VLOOKUP(B648,ClassificationT!B:L,11,FALSE),"-")</f>
        <v>At Least 7 Years Of Experience Directly Related To The Duties And Responsibilities Specified.</v>
      </c>
      <c r="J648" s="2" t="str">
        <v>Mgr,Grounds &amp; Landscaping</v>
      </c>
      <c r="K648" s="2"/>
      <c r="N648" s="2"/>
    </row>
    <row r="649" spans="1:14" ht="19.5" customHeight="1" x14ac:dyDescent="0.25">
      <c r="A649" s="2" t="s">
        <v>509</v>
      </c>
      <c r="B649" s="1" t="str">
        <f>VLOOKUP(A649,ClassificationT!A:B,2,FALSE)</f>
        <v>Mgr,HR Compensation</v>
      </c>
      <c r="C649" s="2" t="str">
        <f>VLOOKUP(A649,ClassificationT!A:D,4,FALSE)</f>
        <v>SE</v>
      </c>
      <c r="D649" s="2" t="str">
        <f>VLOOKUP(A649,ClassificationT!A:C,3,FALSE)</f>
        <v>Grade 16</v>
      </c>
      <c r="E649" s="2">
        <f>VLOOKUP(A649,ClassificationT!A:T,19,FALSE)</f>
        <v>4</v>
      </c>
      <c r="F649" s="2">
        <f>VLOOKUP(A649,ClassificationT!A:T,20,FALSE)</f>
        <v>7</v>
      </c>
      <c r="G649" s="2" t="str">
        <f>IFERROR(VLOOKUP(B649,ClassificationT!B:K,10,FALSE),"-")</f>
        <v>Bachelor's degree</v>
      </c>
      <c r="H649" s="2" t="str">
        <f>IFERROR(VLOOKUP(B649,ClassificationT!B:L,11,FALSE),"-")</f>
        <v>At Least 7 Years Of Experience Directly Related To The Duties And Responsibilities Specified.</v>
      </c>
      <c r="J649" s="2" t="str">
        <v>Mgr,HR Client Services</v>
      </c>
      <c r="K649" s="2"/>
      <c r="N649" s="2"/>
    </row>
    <row r="650" spans="1:14" ht="19.5" customHeight="1" x14ac:dyDescent="0.25">
      <c r="A650" s="2" t="s">
        <v>959</v>
      </c>
      <c r="B650" s="1" t="str">
        <f>VLOOKUP(A650,ClassificationT!A:B,2,FALSE)</f>
        <v>Mgr,HR Transaction Center</v>
      </c>
      <c r="C650" s="2" t="str">
        <f>VLOOKUP(A650,ClassificationT!A:D,4,FALSE)</f>
        <v>SE</v>
      </c>
      <c r="D650" s="2" t="str">
        <f>VLOOKUP(A650,ClassificationT!A:C,3,FALSE)</f>
        <v>Grade 14</v>
      </c>
      <c r="E650" s="2">
        <f>VLOOKUP(A650,ClassificationT!A:T,19,FALSE)</f>
        <v>0</v>
      </c>
      <c r="F650" s="2">
        <f>VLOOKUP(A650,ClassificationT!A:T,20,FALSE)</f>
        <v>9</v>
      </c>
      <c r="G650" s="2" t="str">
        <f>IFERROR(VLOOKUP(B650,ClassificationT!B:K,10,FALSE),"-")</f>
        <v>High school diploma or GED</v>
      </c>
      <c r="H650" s="2" t="str">
        <f>IFERROR(VLOOKUP(B650,ClassificationT!B:L,11,FALSE),"-")</f>
        <v xml:space="preserve"> At Least 9 Of Experience Directly Related To The Duties And Responsibilities Specified.</v>
      </c>
      <c r="J650" s="2" t="str">
        <v>Mgr,HR Compensation</v>
      </c>
      <c r="K650" s="2"/>
      <c r="N650" s="2"/>
    </row>
    <row r="651" spans="1:14" ht="19.5" customHeight="1" x14ac:dyDescent="0.25">
      <c r="A651" s="2" t="s">
        <v>285</v>
      </c>
      <c r="B651" s="1" t="str">
        <f>VLOOKUP(A651,ClassificationT!A:B,2,FALSE)</f>
        <v>Mgr,Human Resources</v>
      </c>
      <c r="C651" s="2" t="str">
        <f>VLOOKUP(A651,ClassificationT!A:D,4,FALSE)</f>
        <v>SE</v>
      </c>
      <c r="D651" s="2" t="str">
        <f>VLOOKUP(A651,ClassificationT!A:C,3,FALSE)</f>
        <v>Grade 16</v>
      </c>
      <c r="E651" s="2">
        <f>VLOOKUP(A651,ClassificationT!A:T,19,FALSE)</f>
        <v>4</v>
      </c>
      <c r="F651" s="2">
        <f>VLOOKUP(A651,ClassificationT!A:T,20,FALSE)</f>
        <v>7</v>
      </c>
      <c r="G651" s="2" t="str">
        <f>IFERROR(VLOOKUP(B651,ClassificationT!B:K,10,FALSE),"-")</f>
        <v>Bachelor's degree</v>
      </c>
      <c r="H651" s="2" t="str">
        <f>IFERROR(VLOOKUP(B651,ClassificationT!B:L,11,FALSE),"-")</f>
        <v>At Least 7 Years Of Experience Directly Related To The Duties And Responsibilities Specified.</v>
      </c>
      <c r="J651" s="2" t="str">
        <v>Mgr,HR Transaction Center</v>
      </c>
      <c r="K651" s="2"/>
      <c r="N651" s="2"/>
    </row>
    <row r="652" spans="1:14" ht="19.5" customHeight="1" x14ac:dyDescent="0.25">
      <c r="A652" s="2" t="s">
        <v>2553</v>
      </c>
      <c r="B652" s="1" t="str">
        <f>VLOOKUP(A652,ClassificationT!A:B,2,FALSE)</f>
        <v>Mgr,Institutional Support</v>
      </c>
      <c r="C652" s="2" t="str">
        <f>VLOOKUP(A652,ClassificationT!A:D,4,FALSE)</f>
        <v>SE</v>
      </c>
      <c r="D652" s="2" t="str">
        <f>VLOOKUP(A652,ClassificationT!A:C,3,FALSE)</f>
        <v>Grade 15</v>
      </c>
      <c r="E652" s="2">
        <f>VLOOKUP(A652,ClassificationT!A:T,19,FALSE)</f>
        <v>4</v>
      </c>
      <c r="F652" s="2">
        <f>VLOOKUP(A652,ClassificationT!A:T,20,FALSE)</f>
        <v>3</v>
      </c>
      <c r="G652" s="2" t="str">
        <f>IFERROR(VLOOKUP(B652,ClassificationT!B:K,10,FALSE),"-")</f>
        <v>Bachelor's degree</v>
      </c>
      <c r="H652" s="2" t="str">
        <f>IFERROR(VLOOKUP(B652,ClassificationT!B:L,11,FALSE),"-")</f>
        <v>At least 3 years of experience directly related to the duties and responsibilities specified.</v>
      </c>
      <c r="J652" s="2" t="str">
        <v>Mgr,Human Resources</v>
      </c>
      <c r="K652" s="2"/>
      <c r="N652" s="2"/>
    </row>
    <row r="653" spans="1:14" ht="19.5" customHeight="1" x14ac:dyDescent="0.25">
      <c r="A653" s="2" t="s">
        <v>802</v>
      </c>
      <c r="B653" s="1" t="str">
        <f>VLOOKUP(A653,ClassificationT!A:B,2,FALSE)</f>
        <v>Mgr,Instruction</v>
      </c>
      <c r="C653" s="2" t="str">
        <f>VLOOKUP(A653,ClassificationT!A:D,4,FALSE)</f>
        <v>SE</v>
      </c>
      <c r="D653" s="2" t="str">
        <f>VLOOKUP(A653,ClassificationT!A:C,3,FALSE)</f>
        <v>Grade 13</v>
      </c>
      <c r="E653" s="2">
        <f>VLOOKUP(A653,ClassificationT!A:T,19,FALSE)</f>
        <v>4</v>
      </c>
      <c r="F653" s="2">
        <f>VLOOKUP(A653,ClassificationT!A:T,20,FALSE)</f>
        <v>3</v>
      </c>
      <c r="G653" s="2" t="str">
        <f>IFERROR(VLOOKUP(B653,ClassificationT!B:K,10,FALSE),"-")</f>
        <v>Bachelor's degree</v>
      </c>
      <c r="H653" s="2" t="str">
        <f>IFERROR(VLOOKUP(B653,ClassificationT!B:L,11,FALSE),"-")</f>
        <v>At Least 3 Years Of Experience Directly Related To The Duties And Responsibilities Specified.
Certification/Licensure
Specific Certification And/Or Licensure Requirements May Exist For Individual Positions In This Classification.</v>
      </c>
      <c r="J653" s="2" t="str">
        <v>Mgr,Institutional Support</v>
      </c>
      <c r="K653" s="2"/>
      <c r="N653" s="2"/>
    </row>
    <row r="654" spans="1:14" ht="19.5" customHeight="1" x14ac:dyDescent="0.25">
      <c r="A654" s="2" t="s">
        <v>690</v>
      </c>
      <c r="B654" s="1" t="str">
        <f>VLOOKUP(A654,ClassificationT!A:B,2,FALSE)</f>
        <v>Mgr,International Education</v>
      </c>
      <c r="C654" s="2" t="str">
        <f>VLOOKUP(A654,ClassificationT!A:D,4,FALSE)</f>
        <v>SE</v>
      </c>
      <c r="D654" s="2" t="str">
        <f>VLOOKUP(A654,ClassificationT!A:C,3,FALSE)</f>
        <v>Grade 14</v>
      </c>
      <c r="E654" s="2">
        <f>VLOOKUP(A654,ClassificationT!A:T,19,FALSE)</f>
        <v>4</v>
      </c>
      <c r="F654" s="2">
        <f>VLOOKUP(A654,ClassificationT!A:T,20,FALSE)</f>
        <v>5</v>
      </c>
      <c r="G654" s="2" t="str">
        <f>IFERROR(VLOOKUP(B654,ClassificationT!B:K,10,FALSE),"-")</f>
        <v>Bachelor's degree</v>
      </c>
      <c r="H654" s="2" t="str">
        <f>IFERROR(VLOOKUP(B654,ClassificationT!B:L,11,FALSE),"-")</f>
        <v>At Least 5 Years Of Experience Directly Related To The Duties And Responsibilities Specified.</v>
      </c>
      <c r="J654" s="2" t="str">
        <v>Mgr,Instruction</v>
      </c>
      <c r="K654" s="2"/>
      <c r="N654" s="2"/>
    </row>
    <row r="655" spans="1:14" ht="19.5" customHeight="1" x14ac:dyDescent="0.25">
      <c r="A655" s="2" t="s">
        <v>470</v>
      </c>
      <c r="B655" s="1" t="str">
        <f>VLOOKUP(A655,ClassificationT!A:B,2,FALSE)</f>
        <v>Mgr,IT Svcs</v>
      </c>
      <c r="C655" s="2" t="str">
        <f>VLOOKUP(A655,ClassificationT!A:D,4,FALSE)</f>
        <v>SE</v>
      </c>
      <c r="D655" s="2" t="str">
        <f>VLOOKUP(A655,ClassificationT!A:C,3,FALSE)</f>
        <v>Grade 15</v>
      </c>
      <c r="E655" s="2">
        <f>VLOOKUP(A655,ClassificationT!A:T,19,FALSE)</f>
        <v>4</v>
      </c>
      <c r="F655" s="2">
        <f>VLOOKUP(A655,ClassificationT!A:T,20,FALSE)</f>
        <v>5</v>
      </c>
      <c r="G655" s="2" t="str">
        <f>IFERROR(VLOOKUP(B655,ClassificationT!B:K,10,FALSE),"-")</f>
        <v>Bachelor's degree</v>
      </c>
      <c r="H655" s="2" t="str">
        <f>IFERROR(VLOOKUP(B655,ClassificationT!B:L,11,FALSE),"-")</f>
        <v>At Least 5 Years Of Experience Directly Related To The Duties And Responsibilities Specified.</v>
      </c>
      <c r="J655" s="2" t="str">
        <v>Mgr,International Education</v>
      </c>
      <c r="K655" s="2"/>
      <c r="N655" s="2"/>
    </row>
    <row r="656" spans="1:14" ht="19.5" customHeight="1" x14ac:dyDescent="0.25">
      <c r="A656" s="2" t="s">
        <v>419</v>
      </c>
      <c r="B656" s="1" t="str">
        <f>VLOOKUP(A656,ClassificationT!A:B,2,FALSE)</f>
        <v>Mgr,Law Admissions/Programs</v>
      </c>
      <c r="C656" s="2" t="str">
        <f>VLOOKUP(A656,ClassificationT!A:D,4,FALSE)</f>
        <v>SE</v>
      </c>
      <c r="D656" s="2" t="str">
        <f>VLOOKUP(A656,ClassificationT!A:C,3,FALSE)</f>
        <v>Grade 15</v>
      </c>
      <c r="E656" s="2">
        <f>VLOOKUP(A656,ClassificationT!A:T,19,FALSE)</f>
        <v>4</v>
      </c>
      <c r="F656" s="2">
        <f>VLOOKUP(A656,ClassificationT!A:T,20,FALSE)</f>
        <v>7</v>
      </c>
      <c r="G656" s="2" t="str">
        <f>IFERROR(VLOOKUP(B656,ClassificationT!B:K,10,FALSE),"-")</f>
        <v>Bachelor's degree</v>
      </c>
      <c r="H656" s="2" t="str">
        <f>IFERROR(VLOOKUP(B656,ClassificationT!B:L,11,FALSE),"-")</f>
        <v>At Least 7 Years Of Experience Directly Related To The Duties And Responsibilities Specified.</v>
      </c>
      <c r="J656" s="2" t="str">
        <v>Mgr,IT Svcs</v>
      </c>
      <c r="K656" s="2"/>
      <c r="N656" s="2"/>
    </row>
    <row r="657" spans="1:14" ht="19.5" customHeight="1" x14ac:dyDescent="0.25">
      <c r="A657" s="4" t="s">
        <v>5540</v>
      </c>
      <c r="B657" s="1" t="str">
        <f>VLOOKUP(A657,ClassificationT!A:B,2,FALSE)</f>
        <v>Mgr,Library Div</v>
      </c>
      <c r="C657" s="4" t="str">
        <f>VLOOKUP(A657,ClassificationT!A:D,4,FALSE)</f>
        <v>SE</v>
      </c>
      <c r="D657" s="4" t="str">
        <f>VLOOKUP(A657,ClassificationT!A:C,3,FALSE)</f>
        <v>Grade 15</v>
      </c>
      <c r="E657" s="4">
        <f>VLOOKUP(A657,ClassificationT!A:T,19,FALSE)</f>
        <v>4</v>
      </c>
      <c r="F657" s="4">
        <f>VLOOKUP(A657,ClassificationT!A:T,20,FALSE)</f>
        <v>6</v>
      </c>
      <c r="G657" s="4" t="str">
        <f>IFERROR(VLOOKUP(B657,ClassificationT!B:K,10,FALSE),"-")</f>
        <v>Bachelor's degree</v>
      </c>
      <c r="H657" s="4" t="str">
        <f>IFERROR(VLOOKUP(B657,ClassificationT!B:L,11,FALSE),"-")</f>
        <v>At least 6 years of experience directly related to the duties and responsibilities specified.</v>
      </c>
      <c r="J657" s="2" t="str">
        <v>Mgr,Law Admissions/Programs</v>
      </c>
      <c r="K657" s="2"/>
      <c r="N657" s="2"/>
    </row>
    <row r="658" spans="1:14" ht="19.5" customHeight="1" x14ac:dyDescent="0.25">
      <c r="A658" s="2" t="s">
        <v>820</v>
      </c>
      <c r="B658" s="1" t="str">
        <f>VLOOKUP(A658,ClassificationT!A:B,2,FALSE)</f>
        <v>Mgr,Library Operations</v>
      </c>
      <c r="C658" s="2" t="str">
        <f>VLOOKUP(A658,ClassificationT!A:D,4,FALSE)</f>
        <v>SE</v>
      </c>
      <c r="D658" s="2" t="str">
        <f>VLOOKUP(A658,ClassificationT!A:C,3,FALSE)</f>
        <v>Grade 13</v>
      </c>
      <c r="E658" s="2">
        <f>VLOOKUP(A658,ClassificationT!A:T,19,FALSE)</f>
        <v>4</v>
      </c>
      <c r="F658" s="2">
        <f>VLOOKUP(A658,ClassificationT!A:T,20,FALSE)</f>
        <v>5</v>
      </c>
      <c r="G658" s="2" t="str">
        <f>IFERROR(VLOOKUP(B658,ClassificationT!B:K,10,FALSE),"-")</f>
        <v>Bachelor's degree</v>
      </c>
      <c r="H658" s="2" t="str">
        <f>IFERROR(VLOOKUP(B658,ClassificationT!B:L,11,FALSE),"-")</f>
        <v>At Least 5 Years Of Experience Directly Related To The Duties And Responsibilities Specified.</v>
      </c>
      <c r="J658" s="2" t="str">
        <v>Mgr,Library Div</v>
      </c>
      <c r="K658" s="2"/>
      <c r="N658" s="2"/>
    </row>
    <row r="659" spans="1:14" ht="19.5" customHeight="1" x14ac:dyDescent="0.25">
      <c r="A659" s="2" t="s">
        <v>741</v>
      </c>
      <c r="B659" s="1" t="str">
        <f>VLOOKUP(A659,ClassificationT!A:B,2,FALSE)</f>
        <v>Mgr,Maint &amp; Construction</v>
      </c>
      <c r="C659" s="2" t="str">
        <f>VLOOKUP(A659,ClassificationT!A:D,4,FALSE)</f>
        <v>SE</v>
      </c>
      <c r="D659" s="2" t="str">
        <f>VLOOKUP(A659,ClassificationT!A:C,3,FALSE)</f>
        <v>Grade 14</v>
      </c>
      <c r="E659" s="2">
        <f>VLOOKUP(A659,ClassificationT!A:T,19,FALSE)</f>
        <v>0</v>
      </c>
      <c r="F659" s="2">
        <f>VLOOKUP(A659,ClassificationT!A:T,20,FALSE)</f>
        <v>10</v>
      </c>
      <c r="G659" s="2" t="str">
        <f>IFERROR(VLOOKUP(B659,ClassificationT!B:K,10,FALSE),"-")</f>
        <v>High school diploma or GED</v>
      </c>
      <c r="H659" s="2" t="str">
        <f>IFERROR(VLOOKUP(B659,ClassificationT!B:L,11,FALSE),"-")</f>
        <v xml:space="preserve">At Least 10 years of experience directly related to the duties and responsibilities specified. </v>
      </c>
      <c r="J659" s="2" t="str">
        <v>Mgr,Library Operations</v>
      </c>
      <c r="K659" s="2"/>
      <c r="N659" s="2"/>
    </row>
    <row r="660" spans="1:14" ht="19.5" customHeight="1" x14ac:dyDescent="0.25">
      <c r="A660" s="2" t="s">
        <v>954</v>
      </c>
      <c r="B660" s="1" t="str">
        <f>VLOOKUP(A660,ClassificationT!A:B,2,FALSE)</f>
        <v>Mgr,Medical Staff Affairs</v>
      </c>
      <c r="C660" s="2" t="str">
        <f>VLOOKUP(A660,ClassificationT!A:D,4,FALSE)</f>
        <v>SE</v>
      </c>
      <c r="D660" s="2" t="str">
        <f>VLOOKUP(A660,ClassificationT!A:C,3,FALSE)</f>
        <v>Grade 13</v>
      </c>
      <c r="E660" s="2">
        <f>VLOOKUP(A660,ClassificationT!A:T,19,FALSE)</f>
        <v>2</v>
      </c>
      <c r="F660" s="2">
        <f>VLOOKUP(A660,ClassificationT!A:T,20,FALSE)</f>
        <v>5</v>
      </c>
      <c r="G660" s="2" t="str">
        <f>IFERROR(VLOOKUP(B660,ClassificationT!B:K,10,FALSE),"-")</f>
        <v>Successful completion of at least 60 college-level credit hours</v>
      </c>
      <c r="H660" s="2" t="str">
        <f>IFERROR(VLOOKUP(B660,ClassificationT!B:L,11,FALSE),"-")</f>
        <v>At Least 5 Years Of Experience Directly Related To The Duties And Responsibilities Specified. Certification/Licensure: NAMSS Certification As A Certified Professional Medical Services Manager (CPMSM) Or Certified Provider Credentials Specialist (CPCS) Or Actively Pursuing Certification.</v>
      </c>
      <c r="J660" s="2" t="str">
        <v>Mgr,Maint &amp; Construction</v>
      </c>
      <c r="K660" s="2"/>
      <c r="N660" s="2"/>
    </row>
    <row r="661" spans="1:14" ht="19.5" customHeight="1" x14ac:dyDescent="0.25">
      <c r="A661" s="2" t="s">
        <v>619</v>
      </c>
      <c r="B661" s="1" t="str">
        <f>VLOOKUP(A661,ClassificationT!A:B,2,FALSE)</f>
        <v>Mgr,Membership Services</v>
      </c>
      <c r="C661" s="2" t="str">
        <f>VLOOKUP(A661,ClassificationT!A:D,4,FALSE)</f>
        <v>SE</v>
      </c>
      <c r="D661" s="2" t="str">
        <f>VLOOKUP(A661,ClassificationT!A:C,3,FALSE)</f>
        <v>Grade 14</v>
      </c>
      <c r="E661" s="2">
        <f>VLOOKUP(A661,ClassificationT!A:T,19,FALSE)</f>
        <v>4</v>
      </c>
      <c r="F661" s="2">
        <f>VLOOKUP(A661,ClassificationT!A:T,20,FALSE)</f>
        <v>3</v>
      </c>
      <c r="G661" s="2" t="str">
        <f>IFERROR(VLOOKUP(B661,ClassificationT!B:K,10,FALSE),"-")</f>
        <v>Bachelor's degree</v>
      </c>
      <c r="H661" s="2" t="str">
        <f>IFERROR(VLOOKUP(B661,ClassificationT!B:L,11,FALSE),"-")</f>
        <v>At Least 3 Years Of Experience Directly Related To The Duties And Responsibilities Specified.</v>
      </c>
      <c r="J661" s="2" t="str">
        <v>Mgr,Medical Staff Affairs</v>
      </c>
      <c r="K661" s="2"/>
      <c r="N661" s="2"/>
    </row>
    <row r="662" spans="1:14" ht="19.5" customHeight="1" x14ac:dyDescent="0.25">
      <c r="A662" s="2" t="s">
        <v>137</v>
      </c>
      <c r="B662" s="1" t="str">
        <f>VLOOKUP(A662,ClassificationT!A:B,2,FALSE)</f>
        <v>Mgr,Midwifery Nursing</v>
      </c>
      <c r="C662" s="2" t="str">
        <f>VLOOKUP(A662,ClassificationT!A:D,4,FALSE)</f>
        <v>SE</v>
      </c>
      <c r="D662" s="2" t="str">
        <f>VLOOKUP(A662,ClassificationT!A:C,3,FALSE)</f>
        <v>Grade 17</v>
      </c>
      <c r="E662" s="2">
        <f>VLOOKUP(A662,ClassificationT!A:T,19,FALSE)</f>
        <v>6</v>
      </c>
      <c r="F662" s="2">
        <f>VLOOKUP(A662,ClassificationT!A:T,20,FALSE)</f>
        <v>3</v>
      </c>
      <c r="G662" s="2" t="str">
        <f>IFERROR(VLOOKUP(B662,ClassificationT!B:K,10,FALSE),"-")</f>
        <v>Master's degree</v>
      </c>
      <c r="H662" s="2" t="str">
        <f>IFERROR(VLOOKUP(B662,ClassificationT!B:L,11,FALSE),"-")</f>
        <v>At Least 3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
State Of New Mexico Certified Nurse Midwife Or Licensure Pending As Documented By Temporary Licensure.</v>
      </c>
      <c r="J662" s="2" t="str">
        <v>Mgr,Membership Services</v>
      </c>
      <c r="K662" s="2"/>
      <c r="N662" s="2"/>
    </row>
    <row r="663" spans="1:14" ht="19.5" customHeight="1" x14ac:dyDescent="0.25">
      <c r="A663" s="2" t="s">
        <v>663</v>
      </c>
      <c r="B663" s="1" t="str">
        <f>VLOOKUP(A663,ClassificationT!A:B,2,FALSE)</f>
        <v>Mgr,Mktg &amp; Devt/KUNM</v>
      </c>
      <c r="C663" s="2" t="str">
        <f>VLOOKUP(A663,ClassificationT!A:D,4,FALSE)</f>
        <v>SE</v>
      </c>
      <c r="D663" s="2" t="str">
        <f>VLOOKUP(A663,ClassificationT!A:C,3,FALSE)</f>
        <v>Grade 14</v>
      </c>
      <c r="E663" s="2">
        <f>VLOOKUP(A663,ClassificationT!A:T,19,FALSE)</f>
        <v>4</v>
      </c>
      <c r="F663" s="2">
        <f>VLOOKUP(A663,ClassificationT!A:T,20,FALSE)</f>
        <v>3</v>
      </c>
      <c r="G663" s="2" t="str">
        <f>IFERROR(VLOOKUP(B663,ClassificationT!B:K,10,FALSE),"-")</f>
        <v>Bachelor's degree</v>
      </c>
      <c r="H663" s="2" t="str">
        <f>IFERROR(VLOOKUP(B663,ClassificationT!B:L,11,FALSE),"-")</f>
        <v>At Least 3 Years Of Experience Directly Related To The Duties And Responsibilities Specified.</v>
      </c>
      <c r="J663" s="2" t="str">
        <v>Mgr,Midwifery Nursing</v>
      </c>
      <c r="K663" s="2"/>
      <c r="N663" s="2"/>
    </row>
    <row r="664" spans="1:14" ht="19.5" customHeight="1" x14ac:dyDescent="0.25">
      <c r="A664" s="2" t="s">
        <v>649</v>
      </c>
      <c r="B664" s="1" t="str">
        <f>VLOOKUP(A664,ClassificationT!A:B,2,FALSE)</f>
        <v>Mgr,Multimedia Services</v>
      </c>
      <c r="C664" s="2" t="str">
        <f>VLOOKUP(A664,ClassificationT!A:D,4,FALSE)</f>
        <v>SE</v>
      </c>
      <c r="D664" s="2" t="str">
        <f>VLOOKUP(A664,ClassificationT!A:C,3,FALSE)</f>
        <v>Grade 14</v>
      </c>
      <c r="E664" s="2">
        <f>VLOOKUP(A664,ClassificationT!A:T,19,FALSE)</f>
        <v>4</v>
      </c>
      <c r="F664" s="2">
        <f>VLOOKUP(A664,ClassificationT!A:T,20,FALSE)</f>
        <v>5</v>
      </c>
      <c r="G664" s="2" t="str">
        <f>IFERROR(VLOOKUP(B664,ClassificationT!B:K,10,FALSE),"-")</f>
        <v>Bachelor's degree</v>
      </c>
      <c r="H664" s="2" t="str">
        <f>IFERROR(VLOOKUP(B664,ClassificationT!B:L,11,FALSE),"-")</f>
        <v>At Least 5 Years Of Experience Directly Related To The Duties And Responsibilities Specified.</v>
      </c>
      <c r="J664" s="2" t="str">
        <v>Mgr,Mktg &amp; Devt/KUNM</v>
      </c>
      <c r="K664" s="2"/>
      <c r="N664" s="2"/>
    </row>
    <row r="665" spans="1:14" ht="19.5" customHeight="1" x14ac:dyDescent="0.25">
      <c r="A665" s="2" t="s">
        <v>139</v>
      </c>
      <c r="B665" s="1" t="str">
        <f>VLOOKUP(A665,ClassificationT!A:B,2,FALSE)</f>
        <v>Mgr,Neonatal Nurse Pract</v>
      </c>
      <c r="C665" s="2" t="str">
        <f>VLOOKUP(A665,ClassificationT!A:D,4,FALSE)</f>
        <v>SE</v>
      </c>
      <c r="D665" s="2" t="str">
        <f>VLOOKUP(A665,ClassificationT!A:C,3,FALSE)</f>
        <v>Grade 17</v>
      </c>
      <c r="E665" s="2">
        <f>VLOOKUP(A665,ClassificationT!A:T,19,FALSE)</f>
        <v>6</v>
      </c>
      <c r="F665" s="2">
        <f>VLOOKUP(A665,ClassificationT!A:T,20,FALSE)</f>
        <v>0</v>
      </c>
      <c r="G665" s="2" t="str">
        <f>IFERROR(VLOOKUP(B665,ClassificationT!B:K,10,FALSE),"-")</f>
        <v>Master's degree in Nursing or in Science with Physician Assistant Science emphasis</v>
      </c>
      <c r="H665" s="2" t="str">
        <f>IFERROR(VLOOKUP(B665,ClassificationT!B:L,11,FALSE),"-")</f>
        <v>Current National Certification As A Neonatal Nurse Practitioner Or Pediatrics Nurse Practitioner Or Physician Assistant.</v>
      </c>
      <c r="J665" s="2" t="str">
        <v>Mgr,Multimedia Services</v>
      </c>
      <c r="K665" s="2"/>
      <c r="N665" s="2"/>
    </row>
    <row r="666" spans="1:14" ht="19.5" customHeight="1" x14ac:dyDescent="0.25">
      <c r="A666" s="2" t="s">
        <v>142</v>
      </c>
      <c r="B666" s="1" t="str">
        <f>VLOOKUP(A666,ClassificationT!A:B,2,FALSE)</f>
        <v>Mgr,Pharmacy</v>
      </c>
      <c r="C666" s="2" t="str">
        <f>VLOOKUP(A666,ClassificationT!A:D,4,FALSE)</f>
        <v>SE</v>
      </c>
      <c r="D666" s="2" t="str">
        <f>VLOOKUP(A666,ClassificationT!A:C,3,FALSE)</f>
        <v>Grade 17</v>
      </c>
      <c r="E666" s="2">
        <f>VLOOKUP(A666,ClassificationT!A:T,19,FALSE)</f>
        <v>4</v>
      </c>
      <c r="F666" s="2">
        <f>VLOOKUP(A666,ClassificationT!A:T,20,FALSE)</f>
        <v>3</v>
      </c>
      <c r="G666" s="2" t="str">
        <f>IFERROR(VLOOKUP(B666,ClassificationT!B:K,10,FALSE),"-")</f>
        <v>Bachelor's degree in Pharmacy or Pharm.D.</v>
      </c>
      <c r="H666" s="2" t="str">
        <f>IFERROR(VLOOKUP(B666,ClassificationT!B:L,11,FALSE),"-")</f>
        <v>At Least 3 Years Of Experience Directly Related To The Duties And Responsibilities Specified. 
Certification/Licensure
State Of New Mexico Licensed Pharmacist.</v>
      </c>
      <c r="J666" s="2" t="str">
        <v>Mgr,Neonatal Nurse Pract</v>
      </c>
      <c r="K666" s="2"/>
      <c r="N666" s="2"/>
    </row>
    <row r="667" spans="1:14" ht="19.5" customHeight="1" x14ac:dyDescent="0.25">
      <c r="A667" s="2" t="s">
        <v>436</v>
      </c>
      <c r="B667" s="1" t="str">
        <f>VLOOKUP(A667,ClassificationT!A:B,2,FALSE)</f>
        <v>Mgr,Phys Plnt &amp; Fclties</v>
      </c>
      <c r="C667" s="2" t="str">
        <f>VLOOKUP(A667,ClassificationT!A:D,4,FALSE)</f>
        <v>SE</v>
      </c>
      <c r="D667" s="2" t="str">
        <f>VLOOKUP(A667,ClassificationT!A:C,3,FALSE)</f>
        <v>Grade 15</v>
      </c>
      <c r="E667" s="2">
        <f>VLOOKUP(A667,ClassificationT!A:T,19,FALSE)</f>
        <v>0</v>
      </c>
      <c r="F667" s="2">
        <f>VLOOKUP(A667,ClassificationT!A:T,20,FALSE)</f>
        <v>10</v>
      </c>
      <c r="G667" s="2" t="str">
        <f>IFERROR(VLOOKUP(B667,ClassificationT!B:K,10,FALSE),"-")</f>
        <v>High school diploma or GED</v>
      </c>
      <c r="H667" s="2" t="str">
        <f>IFERROR(VLOOKUP(B667,ClassificationT!B:L,11,FALSE),"-")</f>
        <v>At Least 10 Years Of Directly Related Experience To Include At Least 3 Years At A Trades Supervisory Or Managerial Level.</v>
      </c>
      <c r="J667" s="2" t="str">
        <v>Mgr,Pharmacy</v>
      </c>
      <c r="K667" s="2"/>
      <c r="N667" s="2"/>
    </row>
    <row r="668" spans="1:14" ht="19.5" customHeight="1" x14ac:dyDescent="0.25">
      <c r="A668" s="2" t="s">
        <v>446</v>
      </c>
      <c r="B668" s="1" t="str">
        <f>VLOOKUP(A668,ClassificationT!A:B,2,FALSE)</f>
        <v>Mgr,Primary Care Clinic</v>
      </c>
      <c r="C668" s="2" t="str">
        <f>VLOOKUP(A668,ClassificationT!A:D,4,FALSE)</f>
        <v>SE</v>
      </c>
      <c r="D668" s="2" t="str">
        <f>VLOOKUP(A668,ClassificationT!A:C,3,FALSE)</f>
        <v>Grade 15</v>
      </c>
      <c r="E668" s="2">
        <f>VLOOKUP(A668,ClassificationT!A:T,19,FALSE)</f>
        <v>4</v>
      </c>
      <c r="F668" s="2">
        <f>VLOOKUP(A668,ClassificationT!A:T,20,FALSE)</f>
        <v>5</v>
      </c>
      <c r="G668" s="2" t="str">
        <f>IFERROR(VLOOKUP(B668,ClassificationT!B:K,10,FALSE),"-")</f>
        <v>Bachelor's degree</v>
      </c>
      <c r="H668" s="2" t="str">
        <f>IFERROR(VLOOKUP(B668,ClassificationT!B:L,11,FALSE),"-")</f>
        <v>At Least 5 Years Of Experience Directly Related To The Duties And Responsibilities Specified.</v>
      </c>
      <c r="J668" s="2" t="str">
        <v>Mgr,Phys Plnt &amp; Fclties</v>
      </c>
      <c r="K668" s="2"/>
      <c r="N668" s="2"/>
    </row>
    <row r="669" spans="1:14" ht="19.5" customHeight="1" x14ac:dyDescent="0.25">
      <c r="A669" s="2" t="s">
        <v>882</v>
      </c>
      <c r="B669" s="1" t="str">
        <f>VLOOKUP(A669,ClassificationT!A:B,2,FALSE)</f>
        <v>Mgr,Public Transport Opns</v>
      </c>
      <c r="C669" s="2" t="str">
        <f>VLOOKUP(A669,ClassificationT!A:D,4,FALSE)</f>
        <v>SE</v>
      </c>
      <c r="D669" s="2" t="str">
        <f>VLOOKUP(A669,ClassificationT!A:C,3,FALSE)</f>
        <v>Grade 14</v>
      </c>
      <c r="E669" s="2">
        <f>VLOOKUP(A669,ClassificationT!A:T,19,FALSE)</f>
        <v>0</v>
      </c>
      <c r="F669" s="2">
        <f>VLOOKUP(A669,ClassificationT!A:T,20,FALSE)</f>
        <v>7</v>
      </c>
      <c r="G669" s="2" t="str">
        <f>IFERROR(VLOOKUP(B669,ClassificationT!B:K,10,FALSE),"-")</f>
        <v>High school diploma or GED</v>
      </c>
      <c r="H669" s="2" t="str">
        <f>IFERROR(VLOOKUP(B669,ClassificationT!B:L,11,FALSE),"-")</f>
        <v>At Least 7 Years Of Experience Directly Related To The Duties And Responsibilities Specified.</v>
      </c>
      <c r="J669" s="2" t="str">
        <v>Mgr,Primary Care Clinic</v>
      </c>
      <c r="K669" s="2"/>
      <c r="N669" s="2"/>
    </row>
    <row r="670" spans="1:14" ht="19.5" customHeight="1" x14ac:dyDescent="0.25">
      <c r="A670" s="2" t="s">
        <v>380</v>
      </c>
      <c r="B670" s="1" t="str">
        <f>VLOOKUP(A670,ClassificationT!A:B,2,FALSE)</f>
        <v>Mgr,Purchasing</v>
      </c>
      <c r="C670" s="2" t="str">
        <f>VLOOKUP(A670,ClassificationT!A:D,4,FALSE)</f>
        <v>SE</v>
      </c>
      <c r="D670" s="2" t="str">
        <f>VLOOKUP(A670,ClassificationT!A:C,3,FALSE)</f>
        <v>Grade 15</v>
      </c>
      <c r="E670" s="2">
        <f>VLOOKUP(A670,ClassificationT!A:T,19,FALSE)</f>
        <v>0</v>
      </c>
      <c r="F670" s="2">
        <f>VLOOKUP(A670,ClassificationT!A:T,20,FALSE)</f>
        <v>7</v>
      </c>
      <c r="G670" s="2" t="str">
        <f>IFERROR(VLOOKUP(B670,ClassificationT!B:K,10,FALSE),"-")</f>
        <v>High school diploma or GED</v>
      </c>
      <c r="H670" s="2" t="str">
        <f>IFERROR(VLOOKUP(B670,ClassificationT!B:L,11,FALSE),"-")</f>
        <v>At Least 7 Years Of Experience Directly Related To The Duties And Responsibilities Specified.</v>
      </c>
      <c r="J670" s="2" t="str">
        <v>Mgr,Public Transport Opns</v>
      </c>
      <c r="K670" s="2"/>
      <c r="N670" s="2"/>
    </row>
    <row r="671" spans="1:14" ht="19.5" customHeight="1" x14ac:dyDescent="0.25">
      <c r="A671" s="2" t="s">
        <v>1004</v>
      </c>
      <c r="B671" s="1" t="str">
        <f>VLOOKUP(A671,ClassificationT!A:B,2,FALSE)</f>
        <v>Mgr,Referral Services</v>
      </c>
      <c r="C671" s="2" t="str">
        <f>VLOOKUP(A671,ClassificationT!A:D,4,FALSE)</f>
        <v>SE</v>
      </c>
      <c r="D671" s="2" t="str">
        <f>VLOOKUP(A671,ClassificationT!A:C,3,FALSE)</f>
        <v>Grade 12</v>
      </c>
      <c r="E671" s="2">
        <f>VLOOKUP(A671,ClassificationT!A:T,19,FALSE)</f>
        <v>4</v>
      </c>
      <c r="F671" s="2">
        <f>VLOOKUP(A671,ClassificationT!A:T,20,FALSE)</f>
        <v>3</v>
      </c>
      <c r="G671" s="2" t="str">
        <f>IFERROR(VLOOKUP(B671,ClassificationT!B:K,10,FALSE),"-")</f>
        <v>Bachelor's degree</v>
      </c>
      <c r="H671" s="2" t="str">
        <f>IFERROR(VLOOKUP(B671,ClassificationT!B:L,11,FALSE),"-")</f>
        <v>At Least 3 Years Of Experience Directly Related To The Duties And Responsibilities Specified.</v>
      </c>
      <c r="J671" s="2" t="str">
        <v>Mgr,Purchasing</v>
      </c>
      <c r="K671" s="2"/>
      <c r="N671" s="2"/>
    </row>
    <row r="672" spans="1:14" ht="19.5" customHeight="1" x14ac:dyDescent="0.25">
      <c r="A672" s="2" t="s">
        <v>712</v>
      </c>
      <c r="B672" s="1" t="str">
        <f>VLOOKUP(A672,ClassificationT!A:B,2,FALSE)</f>
        <v>Mgr,Research Admin</v>
      </c>
      <c r="C672" s="2" t="str">
        <f>VLOOKUP(A672,ClassificationT!A:D,4,FALSE)</f>
        <v>SE</v>
      </c>
      <c r="D672" s="2" t="str">
        <f>VLOOKUP(A672,ClassificationT!A:C,3,FALSE)</f>
        <v>Grade 14</v>
      </c>
      <c r="E672" s="2">
        <f>VLOOKUP(A672,ClassificationT!A:T,19,FALSE)</f>
        <v>4</v>
      </c>
      <c r="F672" s="2">
        <f>VLOOKUP(A672,ClassificationT!A:T,20,FALSE)</f>
        <v>5</v>
      </c>
      <c r="G672" s="2" t="str">
        <f>IFERROR(VLOOKUP(B672,ClassificationT!B:K,10,FALSE),"-")</f>
        <v>Bachelor's degree</v>
      </c>
      <c r="H672" s="2" t="str">
        <f>IFERROR(VLOOKUP(B672,ClassificationT!B:L,11,FALSE),"-")</f>
        <v>At Least 5 Years Of Experience Directly Related To The Duties And Responsibilities Specified.</v>
      </c>
      <c r="J672" s="2" t="str">
        <v>Mgr,Referral Services</v>
      </c>
      <c r="K672" s="2"/>
      <c r="N672" s="2"/>
    </row>
    <row r="673" spans="1:14" ht="19.5" customHeight="1" x14ac:dyDescent="0.25">
      <c r="A673" s="2" t="s">
        <v>1675</v>
      </c>
      <c r="B673" s="1" t="str">
        <f>VLOOKUP(A673,ClassificationT!A:B,2,FALSE)</f>
        <v>Mgr,Retail &amp; Custom Experience</v>
      </c>
      <c r="C673" s="2" t="str">
        <f>VLOOKUP(A673,ClassificationT!A:D,4,FALSE)</f>
        <v>SN</v>
      </c>
      <c r="D673" s="2" t="str">
        <f>VLOOKUP(A673,ClassificationT!A:C,3,FALSE)</f>
        <v>Grade 09</v>
      </c>
      <c r="E673" s="2">
        <f>VLOOKUP(A673,ClassificationT!A:T,19,FALSE)</f>
        <v>0</v>
      </c>
      <c r="F673" s="2">
        <f>VLOOKUP(A673,ClassificationT!A:T,20,FALSE)</f>
        <v>2</v>
      </c>
      <c r="G673" s="2" t="str">
        <f>IFERROR(VLOOKUP(B673,ClassificationT!B:K,10,FALSE),"-")</f>
        <v>High school diploma or GED</v>
      </c>
      <c r="H673" s="2" t="str">
        <f>IFERROR(VLOOKUP(B673,ClassificationT!B:L,11,FALSE),"-")</f>
        <v>At Least 2 years of experience directly related to the duties and responsibilities specified.</v>
      </c>
      <c r="J673" s="2" t="str">
        <v>Mgr,Research Admin</v>
      </c>
      <c r="K673" s="2"/>
      <c r="N673" s="2"/>
    </row>
    <row r="674" spans="1:14" ht="19.5" customHeight="1" x14ac:dyDescent="0.25">
      <c r="A674" s="2" t="s">
        <v>484</v>
      </c>
      <c r="B674" s="1" t="str">
        <f>VLOOKUP(A674,ClassificationT!A:B,2,FALSE)</f>
        <v>Mgr,Safety</v>
      </c>
      <c r="C674" s="2" t="str">
        <f>VLOOKUP(A674,ClassificationT!A:D,4,FALSE)</f>
        <v>SE</v>
      </c>
      <c r="D674" s="2" t="str">
        <f>VLOOKUP(A674,ClassificationT!A:C,3,FALSE)</f>
        <v>Grade 15</v>
      </c>
      <c r="E674" s="2">
        <f>VLOOKUP(A674,ClassificationT!A:T,19,FALSE)</f>
        <v>4</v>
      </c>
      <c r="F674" s="2">
        <f>VLOOKUP(A674,ClassificationT!A:T,20,FALSE)</f>
        <v>5</v>
      </c>
      <c r="G674" s="2" t="str">
        <f>IFERROR(VLOOKUP(B674,ClassificationT!B:K,10,FALSE),"-")</f>
        <v>Bachelor's degree</v>
      </c>
      <c r="H674" s="2" t="str">
        <f>IFERROR(VLOOKUP(B674,ClassificationT!B:L,11,FALSE),"-")</f>
        <v>At Least 5 Years Of Experience Directly Related To The Duties And Responsibilities Specified.</v>
      </c>
      <c r="J674" s="2" t="str">
        <v>Mgr,Retail &amp; Custom Experience</v>
      </c>
      <c r="K674" s="2"/>
      <c r="N674" s="2"/>
    </row>
    <row r="675" spans="1:14" ht="19.5" customHeight="1" x14ac:dyDescent="0.25">
      <c r="A675" s="2" t="s">
        <v>758</v>
      </c>
      <c r="B675" s="1" t="str">
        <f>VLOOKUP(A675,ClassificationT!A:B,2,FALSE)</f>
        <v>Mgr,Small Business Devt Ctr</v>
      </c>
      <c r="C675" s="2" t="str">
        <f>VLOOKUP(A675,ClassificationT!A:D,4,FALSE)</f>
        <v>SE</v>
      </c>
      <c r="D675" s="2" t="str">
        <f>VLOOKUP(A675,ClassificationT!A:C,3,FALSE)</f>
        <v>Grade 13</v>
      </c>
      <c r="E675" s="2">
        <f>VLOOKUP(A675,ClassificationT!A:T,19,FALSE)</f>
        <v>4</v>
      </c>
      <c r="F675" s="2">
        <f>VLOOKUP(A675,ClassificationT!A:T,20,FALSE)</f>
        <v>3</v>
      </c>
      <c r="G675" s="2" t="str">
        <f>IFERROR(VLOOKUP(B675,ClassificationT!B:K,10,FALSE),"-")</f>
        <v>Bachelor's degree in Business Administration or related field</v>
      </c>
      <c r="H675" s="2" t="str">
        <f>IFERROR(VLOOKUP(B675,ClassificationT!B:L,11,FALSE),"-")</f>
        <v>At Least 3 Years Of Experience Directly Related To The Duties And Responsibilities Specified.</v>
      </c>
      <c r="J675" s="2" t="str">
        <v>Mgr,Safety</v>
      </c>
      <c r="K675" s="2"/>
      <c r="N675" s="2"/>
    </row>
    <row r="676" spans="1:14" ht="19.5" customHeight="1" x14ac:dyDescent="0.25">
      <c r="A676" s="4" t="s">
        <v>5290</v>
      </c>
      <c r="B676" s="1" t="str">
        <f>VLOOKUP(A676,ClassificationT!A:B,2,FALSE)</f>
        <v>Mgr,Special Activities</v>
      </c>
      <c r="C676" s="4" t="str">
        <f>VLOOKUP(A676,ClassificationT!A:D,4,FALSE)</f>
        <v>SE</v>
      </c>
      <c r="D676" s="4" t="str">
        <f>VLOOKUP(A676,ClassificationT!A:C,3,FALSE)</f>
        <v>Grade 13</v>
      </c>
      <c r="E676" s="4">
        <f>VLOOKUP(A676,ClassificationT!A:T,19,FALSE)</f>
        <v>0</v>
      </c>
      <c r="F676" s="4">
        <f>VLOOKUP(A676,ClassificationT!A:T,20,FALSE)</f>
        <v>7</v>
      </c>
      <c r="G676" s="4" t="str">
        <f>IFERROR(VLOOKUP(B676,ClassificationT!B:K,10,FALSE),"-")</f>
        <v>High school diploma or GED</v>
      </c>
      <c r="H676" s="4" t="str">
        <f>IFERROR(VLOOKUP(B676,ClassificationT!B:L,11,FALSE),"-")</f>
        <v>At least 7 years of experience directly related to the duties and responsibilities specified.</v>
      </c>
      <c r="J676" s="2" t="str">
        <v>Mgr,Small Business Devt Ctr</v>
      </c>
      <c r="K676" s="2"/>
      <c r="N676" s="2"/>
    </row>
    <row r="677" spans="1:14" ht="19.5" customHeight="1" x14ac:dyDescent="0.25">
      <c r="A677" s="2" t="s">
        <v>466</v>
      </c>
      <c r="B677" s="1" t="str">
        <f>VLOOKUP(A677,ClassificationT!A:B,2,FALSE)</f>
        <v>Mgr,Sponsored Projects</v>
      </c>
      <c r="C677" s="2" t="str">
        <f>VLOOKUP(A677,ClassificationT!A:D,4,FALSE)</f>
        <v>SE</v>
      </c>
      <c r="D677" s="2" t="str">
        <f>VLOOKUP(A677,ClassificationT!A:C,3,FALSE)</f>
        <v>Grade 15</v>
      </c>
      <c r="E677" s="2">
        <f>VLOOKUP(A677,ClassificationT!A:T,19,FALSE)</f>
        <v>4</v>
      </c>
      <c r="F677" s="2">
        <f>VLOOKUP(A677,ClassificationT!A:T,20,FALSE)</f>
        <v>5</v>
      </c>
      <c r="G677" s="2" t="str">
        <f>IFERROR(VLOOKUP(B677,ClassificationT!B:K,10,FALSE),"-")</f>
        <v>Bachelor's degree</v>
      </c>
      <c r="H677" s="2" t="str">
        <f>IFERROR(VLOOKUP(B677,ClassificationT!B:L,11,FALSE),"-")</f>
        <v>At Least 5 Years Of Experience Directly Related To The Duties And Responsibilities Specified.</v>
      </c>
      <c r="J677" s="2" t="str">
        <v>Mgr,Special Activities</v>
      </c>
      <c r="K677" s="2"/>
      <c r="N677" s="2"/>
    </row>
    <row r="678" spans="1:14" ht="19.5" customHeight="1" x14ac:dyDescent="0.25">
      <c r="A678" s="2" t="s">
        <v>680</v>
      </c>
      <c r="B678" s="1" t="str">
        <f>VLOOKUP(A678,ClassificationT!A:B,2,FALSE)</f>
        <v>Mgr,Sports Facilities</v>
      </c>
      <c r="C678" s="2" t="str">
        <f>VLOOKUP(A678,ClassificationT!A:D,4,FALSE)</f>
        <v>SE</v>
      </c>
      <c r="D678" s="2" t="str">
        <f>VLOOKUP(A678,ClassificationT!A:C,3,FALSE)</f>
        <v>Grade 14</v>
      </c>
      <c r="E678" s="2">
        <f>VLOOKUP(A678,ClassificationT!A:T,19,FALSE)</f>
        <v>4</v>
      </c>
      <c r="F678" s="2">
        <f>VLOOKUP(A678,ClassificationT!A:T,20,FALSE)</f>
        <v>5</v>
      </c>
      <c r="G678" s="2" t="str">
        <f>IFERROR(VLOOKUP(B678,ClassificationT!B:K,10,FALSE),"-")</f>
        <v>Bachelor's degree</v>
      </c>
      <c r="H678" s="2" t="str">
        <f>IFERROR(VLOOKUP(B678,ClassificationT!B:L,11,FALSE),"-")</f>
        <v>At Least 5 Years Of Experience Directly Related To The Duties And Responsibilities Specified.</v>
      </c>
      <c r="J678" s="2" t="str">
        <v>Mgr,Sponsored Projects</v>
      </c>
      <c r="K678" s="2"/>
      <c r="N678" s="2"/>
    </row>
    <row r="679" spans="1:14" ht="19.5" customHeight="1" x14ac:dyDescent="0.25">
      <c r="A679" s="2" t="s">
        <v>420</v>
      </c>
      <c r="B679" s="1" t="str">
        <f>VLOOKUP(A679,ClassificationT!A:B,2,FALSE)</f>
        <v>Mgr,Stdnt&amp;Career Svcs/Law Schl</v>
      </c>
      <c r="C679" s="2" t="str">
        <f>VLOOKUP(A679,ClassificationT!A:D,4,FALSE)</f>
        <v>SE</v>
      </c>
      <c r="D679" s="2" t="str">
        <f>VLOOKUP(A679,ClassificationT!A:C,3,FALSE)</f>
        <v>Grade 15</v>
      </c>
      <c r="E679" s="2">
        <f>VLOOKUP(A679,ClassificationT!A:T,19,FALSE)</f>
        <v>6</v>
      </c>
      <c r="F679" s="2">
        <f>VLOOKUP(A679,ClassificationT!A:T,20,FALSE)</f>
        <v>5</v>
      </c>
      <c r="G679" s="2" t="str">
        <f>IFERROR(VLOOKUP(B679,ClassificationT!B:K,10,FALSE),"-")</f>
        <v>Master's degree</v>
      </c>
      <c r="H679" s="2" t="str">
        <f>IFERROR(VLOOKUP(B679,ClassificationT!B:L,11,FALSE),"-")</f>
        <v>At Least 5 Years Of Experience Directly Related To The Duties And Responsibilities Specified.</v>
      </c>
      <c r="J679" s="2" t="str">
        <v>Mgr,Sports Facilities</v>
      </c>
      <c r="K679" s="2"/>
      <c r="N679" s="2"/>
    </row>
    <row r="680" spans="1:14" ht="19.5" customHeight="1" x14ac:dyDescent="0.25">
      <c r="A680" s="2" t="s">
        <v>1510</v>
      </c>
      <c r="B680" s="1" t="str">
        <f>VLOOKUP(A680,ClassificationT!A:B,2,FALSE)</f>
        <v>Mgr,Store Operations</v>
      </c>
      <c r="C680" s="2" t="str">
        <f>VLOOKUP(A680,ClassificationT!A:D,4,FALSE)</f>
        <v>SN</v>
      </c>
      <c r="D680" s="2" t="str">
        <f>VLOOKUP(A680,ClassificationT!A:C,3,FALSE)</f>
        <v>Grade 10</v>
      </c>
      <c r="E680" s="2">
        <f>VLOOKUP(A680,ClassificationT!A:T,19,FALSE)</f>
        <v>0</v>
      </c>
      <c r="F680" s="2">
        <f>VLOOKUP(A680,ClassificationT!A:T,20,FALSE)</f>
        <v>3</v>
      </c>
      <c r="G680" s="2" t="str">
        <f>IFERROR(VLOOKUP(B680,ClassificationT!B:K,10,FALSE),"-")</f>
        <v>High school diploma or GED</v>
      </c>
      <c r="H680" s="2" t="str">
        <f>IFERROR(VLOOKUP(B680,ClassificationT!B:L,11,FALSE),"-")</f>
        <v>At Least 3 Years Of Experience Directly Related To The Duties And Responsibilities Specified.</v>
      </c>
      <c r="J680" s="2" t="str">
        <v>Mgr,Stdnt&amp;Career Svcs/Law Schl</v>
      </c>
      <c r="K680" s="2"/>
      <c r="N680" s="2"/>
    </row>
    <row r="681" spans="1:14" ht="19.5" customHeight="1" x14ac:dyDescent="0.25">
      <c r="A681" s="2" t="s">
        <v>688</v>
      </c>
      <c r="B681" s="1" t="str">
        <f>VLOOKUP(A681,ClassificationT!A:B,2,FALSE)</f>
        <v>Mgr,Student Success</v>
      </c>
      <c r="C681" s="2" t="str">
        <f>VLOOKUP(A681,ClassificationT!A:D,4,FALSE)</f>
        <v>SE</v>
      </c>
      <c r="D681" s="2" t="str">
        <f>VLOOKUP(A681,ClassificationT!A:C,3,FALSE)</f>
        <v>Grade 14</v>
      </c>
      <c r="E681" s="2">
        <f>VLOOKUP(A681,ClassificationT!A:T,19,FALSE)</f>
        <v>4</v>
      </c>
      <c r="F681" s="2">
        <f>VLOOKUP(A681,ClassificationT!A:T,20,FALSE)</f>
        <v>5</v>
      </c>
      <c r="G681" s="2" t="str">
        <f>IFERROR(VLOOKUP(B681,ClassificationT!B:K,10,FALSE),"-")</f>
        <v>Bachelor's degree</v>
      </c>
      <c r="H681" s="2" t="str">
        <f>IFERROR(VLOOKUP(B681,ClassificationT!B:L,11,FALSE),"-")</f>
        <v>At Least 5 Years Of Experience Directly Related To The Duties And Responsibilities Specified.</v>
      </c>
      <c r="J681" s="2" t="str">
        <v>Mgr,Store Operations</v>
      </c>
      <c r="K681" s="2"/>
      <c r="N681" s="2"/>
    </row>
    <row r="682" spans="1:14" ht="19.5" customHeight="1" x14ac:dyDescent="0.25">
      <c r="A682" s="2" t="s">
        <v>667</v>
      </c>
      <c r="B682" s="1" t="str">
        <f>VLOOKUP(A682,ClassificationT!A:B,2,FALSE)</f>
        <v>Mgr,Sustainability</v>
      </c>
      <c r="C682" s="2" t="str">
        <f>VLOOKUP(A682,ClassificationT!A:D,4,FALSE)</f>
        <v>SE</v>
      </c>
      <c r="D682" s="2" t="str">
        <f>VLOOKUP(A682,ClassificationT!A:C,3,FALSE)</f>
        <v>Grade 14</v>
      </c>
      <c r="E682" s="2">
        <f>VLOOKUP(A682,ClassificationT!A:T,19,FALSE)</f>
        <v>4</v>
      </c>
      <c r="F682" s="2">
        <f>VLOOKUP(A682,ClassificationT!A:T,20,FALSE)</f>
        <v>5</v>
      </c>
      <c r="G682" s="2" t="str">
        <f>IFERROR(VLOOKUP(B682,ClassificationT!B:K,10,FALSE),"-")</f>
        <v>Bachelor's degree</v>
      </c>
      <c r="H682" s="2" t="str">
        <f>IFERROR(VLOOKUP(B682,ClassificationT!B:L,11,FALSE),"-")</f>
        <v>At Least 5 Years Of Experience Directly Related To The Duties And Responsibilities Specified.</v>
      </c>
      <c r="J682" s="2" t="str">
        <v>Mgr,Student Success</v>
      </c>
      <c r="K682" s="2"/>
      <c r="N682" s="2"/>
    </row>
    <row r="683" spans="1:14" ht="19.5" customHeight="1" x14ac:dyDescent="0.25">
      <c r="A683" s="2" t="s">
        <v>1061</v>
      </c>
      <c r="B683" s="1" t="str">
        <f>VLOOKUP(A683,ClassificationT!A:B,2,FALSE)</f>
        <v>Mgr,Ticket Operations</v>
      </c>
      <c r="C683" s="2" t="str">
        <f>VLOOKUP(A683,ClassificationT!A:D,4,FALSE)</f>
        <v>SE</v>
      </c>
      <c r="D683" s="2" t="str">
        <f>VLOOKUP(A683,ClassificationT!A:C,3,FALSE)</f>
        <v>Grade 12</v>
      </c>
      <c r="E683" s="2">
        <f>VLOOKUP(A683,ClassificationT!A:T,19,FALSE)</f>
        <v>4</v>
      </c>
      <c r="F683" s="2">
        <f>VLOOKUP(A683,ClassificationT!A:T,20,FALSE)</f>
        <v>5</v>
      </c>
      <c r="G683" s="2" t="str">
        <f>IFERROR(VLOOKUP(B683,ClassificationT!B:K,10,FALSE),"-")</f>
        <v>Bachelor's degree</v>
      </c>
      <c r="H683" s="2" t="str">
        <f>IFERROR(VLOOKUP(B683,ClassificationT!B:L,11,FALSE),"-")</f>
        <v>At Least 5 Years Of Experience Directly Related To The Duties And Responsibilities Specified.</v>
      </c>
      <c r="J683" s="2" t="str">
        <v>Mgr,Sustainability</v>
      </c>
      <c r="K683" s="2"/>
      <c r="N683" s="2"/>
    </row>
    <row r="684" spans="1:14" ht="19.5" customHeight="1" x14ac:dyDescent="0.25">
      <c r="A684" s="2" t="s">
        <v>235</v>
      </c>
      <c r="B684" s="1" t="str">
        <f>VLOOKUP(A684,ClassificationT!A:B,2,FALSE)</f>
        <v>Mgr,Univ Facilities Engnrg</v>
      </c>
      <c r="C684" s="2" t="str">
        <f>VLOOKUP(A684,ClassificationT!A:D,4,FALSE)</f>
        <v>SE</v>
      </c>
      <c r="D684" s="2" t="str">
        <f>VLOOKUP(A684,ClassificationT!A:C,3,FALSE)</f>
        <v>Grade 16</v>
      </c>
      <c r="E684" s="2">
        <f>VLOOKUP(A684,ClassificationT!A:T,19,FALSE)</f>
        <v>4</v>
      </c>
      <c r="F684" s="2">
        <f>VLOOKUP(A684,ClassificationT!A:T,20,FALSE)</f>
        <v>7</v>
      </c>
      <c r="G684" s="2" t="str">
        <f>IFERROR(VLOOKUP(B684,ClassificationT!B:K,10,FALSE),"-")</f>
        <v>Bachelor's degree in a directly related Engineering field</v>
      </c>
      <c r="H684" s="2" t="str">
        <f>IFERROR(VLOOKUP(B684,ClassificationT!B:L,11,FALSE),"-")</f>
        <v>At Least 7 Years Of Experience Directly Related To The Duties And Responsibilities Specified.
Certification/Licensure
Certification As A Professional Engineer (Pe) In The State Of New Mexico.</v>
      </c>
      <c r="J684" s="2" t="str">
        <v>Mgr,Ticket Operations</v>
      </c>
      <c r="K684" s="2"/>
      <c r="N684" s="2"/>
    </row>
    <row r="685" spans="1:14" ht="19.5" customHeight="1" x14ac:dyDescent="0.25">
      <c r="A685" s="4" t="s">
        <v>481</v>
      </c>
      <c r="B685" s="1" t="str">
        <f>VLOOKUP(A685,ClassificationT!A:B,2,FALSE)</f>
        <v>Mgr,UNM Hlth &amp; Hlth Sci Comms</v>
      </c>
      <c r="C685" s="2" t="str">
        <f>VLOOKUP(A685,ClassificationT!A:D,4,FALSE)</f>
        <v>SE</v>
      </c>
      <c r="D685" s="4" t="str">
        <f>VLOOKUP(A685,ClassificationT!A:C,3,FALSE)</f>
        <v>Grade 15</v>
      </c>
      <c r="E685" s="4">
        <f>VLOOKUP(A685,ClassificationT!A:T,19,FALSE)</f>
        <v>4</v>
      </c>
      <c r="F685" s="4">
        <f>VLOOKUP(A685,ClassificationT!A:T,20,FALSE)</f>
        <v>7</v>
      </c>
      <c r="G685" s="4" t="str">
        <f>IFERROR(VLOOKUP(B685,ClassificationT!B:K,10,FALSE),"-")</f>
        <v>Bachelor's degree</v>
      </c>
      <c r="H685" s="4" t="str">
        <f>IFERROR(VLOOKUP(B685,ClassificationT!B:L,11,FALSE),"-")</f>
        <v>At Least 7 Years Of Experience That Is Directly Related To The Duties And Responsibilities Specified.</v>
      </c>
      <c r="J685" s="2" t="str">
        <v>Mgr,Univ Facilities Engnrg</v>
      </c>
      <c r="K685" s="2"/>
      <c r="N685" s="2"/>
    </row>
    <row r="686" spans="1:14" ht="19.5" customHeight="1" x14ac:dyDescent="0.25">
      <c r="A686" s="2" t="s">
        <v>716</v>
      </c>
      <c r="B686" s="1" t="str">
        <f>VLOOKUP(A686,ClassificationT!A:B,2,FALSE)</f>
        <v>Mgr,UNM Press EDP Services</v>
      </c>
      <c r="C686" s="2" t="str">
        <f>VLOOKUP(A686,ClassificationT!A:D,4,FALSE)</f>
        <v>SE</v>
      </c>
      <c r="D686" s="2" t="str">
        <f>VLOOKUP(A686,ClassificationT!A:C,3,FALSE)</f>
        <v>Grade 14</v>
      </c>
      <c r="E686" s="2">
        <f>VLOOKUP(A686,ClassificationT!A:T,19,FALSE)</f>
        <v>4</v>
      </c>
      <c r="F686" s="2">
        <f>VLOOKUP(A686,ClassificationT!A:T,20,FALSE)</f>
        <v>5</v>
      </c>
      <c r="G686" s="2" t="str">
        <f>IFERROR(VLOOKUP(B686,ClassificationT!B:K,10,FALSE),"-")</f>
        <v>Bachelor's degree</v>
      </c>
      <c r="H686" s="2" t="str">
        <f>IFERROR(VLOOKUP(B686,ClassificationT!B:L,11,FALSE),"-")</f>
        <v>At Least 5 Years Of Experience Directly Related To The Duties And Responsibilities Specified.</v>
      </c>
      <c r="J686" s="2" t="str">
        <v>Mgr,UNM Hlth &amp; Hlth Sci Comms</v>
      </c>
      <c r="K686" s="2"/>
      <c r="N686" s="2"/>
    </row>
    <row r="687" spans="1:14" ht="19.5" customHeight="1" x14ac:dyDescent="0.25">
      <c r="A687" s="2" t="s">
        <v>718</v>
      </c>
      <c r="B687" s="1" t="str">
        <f>VLOOKUP(A687,ClassificationT!A:B,2,FALSE)</f>
        <v>Mgr,UNM Press Mktg &amp; Sales</v>
      </c>
      <c r="C687" s="2" t="str">
        <f>VLOOKUP(A687,ClassificationT!A:D,4,FALSE)</f>
        <v>SE</v>
      </c>
      <c r="D687" s="2" t="str">
        <f>VLOOKUP(A687,ClassificationT!A:C,3,FALSE)</f>
        <v>Grade 14</v>
      </c>
      <c r="E687" s="2">
        <f>VLOOKUP(A687,ClassificationT!A:T,19,FALSE)</f>
        <v>4</v>
      </c>
      <c r="F687" s="2">
        <f>VLOOKUP(A687,ClassificationT!A:T,20,FALSE)</f>
        <v>5</v>
      </c>
      <c r="G687" s="2" t="str">
        <f>IFERROR(VLOOKUP(B687,ClassificationT!B:K,10,FALSE),"-")</f>
        <v>Bachelor's degree</v>
      </c>
      <c r="H687" s="2" t="str">
        <f>IFERROR(VLOOKUP(B687,ClassificationT!B:L,11,FALSE),"-")</f>
        <v>At Least 5 Years Of Experience Directly Related To The Duties And Responsibilities Specified.</v>
      </c>
      <c r="J687" s="2" t="str">
        <v>Mgr,UNM Press EDP Services</v>
      </c>
      <c r="K687" s="2"/>
      <c r="N687" s="2"/>
    </row>
    <row r="688" spans="1:14" ht="19.5" customHeight="1" x14ac:dyDescent="0.25">
      <c r="A688" s="2" t="s">
        <v>438</v>
      </c>
      <c r="B688" s="1" t="str">
        <f>VLOOKUP(A688,ClassificationT!A:B,2,FALSE)</f>
        <v>Mgr,Utilities Ops &amp; Maint</v>
      </c>
      <c r="C688" s="2" t="str">
        <f>VLOOKUP(A688,ClassificationT!A:D,4,FALSE)</f>
        <v>SE</v>
      </c>
      <c r="D688" s="2" t="str">
        <f>VLOOKUP(A688,ClassificationT!A:C,3,FALSE)</f>
        <v>Grade 15</v>
      </c>
      <c r="E688" s="2">
        <f>VLOOKUP(A688,ClassificationT!A:T,19,FALSE)</f>
        <v>0</v>
      </c>
      <c r="F688" s="2">
        <f>VLOOKUP(A688,ClassificationT!A:T,20,FALSE)</f>
        <v>10</v>
      </c>
      <c r="G688" s="2" t="str">
        <f>IFERROR(VLOOKUP(B688,ClassificationT!B:K,10,FALSE),"-")</f>
        <v>High School Diploma or GED</v>
      </c>
      <c r="H688" s="2" t="str">
        <f>IFERROR(VLOOKUP(B688,ClassificationT!B:L,11,FALSE),"-")</f>
        <v>At Least 10 Years Of Experience Directly Related To The Duties And Responsibilities Specified.</v>
      </c>
      <c r="J688" s="2" t="str">
        <v>Mgr,UNM Press Mktg &amp; Sales</v>
      </c>
      <c r="K688" s="2"/>
      <c r="N688" s="2"/>
    </row>
    <row r="689" spans="1:14" ht="19.5" customHeight="1" x14ac:dyDescent="0.25">
      <c r="A689" s="2" t="s">
        <v>4301</v>
      </c>
      <c r="B689" s="1" t="str">
        <f>VLOOKUP(A689,ClassificationT!A:B,2,FALSE)</f>
        <v>Mgr,Vehicle Equip &amp; Fleet Svcs</v>
      </c>
      <c r="C689" s="2" t="str">
        <f>VLOOKUP(A689,ClassificationT!A:D,4,FALSE)</f>
        <v>SE</v>
      </c>
      <c r="D689" s="2" t="str">
        <f>VLOOKUP(A689,ClassificationT!A:C,3,FALSE)</f>
        <v>Grade 14</v>
      </c>
      <c r="E689" s="2">
        <f>VLOOKUP(A689,ClassificationT!A:T,19,FALSE)</f>
        <v>0</v>
      </c>
      <c r="F689" s="2">
        <f>VLOOKUP(A689,ClassificationT!A:T,20,FALSE)</f>
        <v>10</v>
      </c>
      <c r="G689" s="2" t="str">
        <f>IFERROR(VLOOKUP(B689,ClassificationT!B:K,10,FALSE),"-")</f>
        <v>High school diploma or GED</v>
      </c>
      <c r="H689" s="2" t="str">
        <f>IFERROR(VLOOKUP(B689,ClassificationT!B:L,11,FALSE),"-")</f>
        <v>At least 10 years of experience that is directly related to the duties and responsibilities specified. Certification/Licensure: Master ASE Certification</v>
      </c>
      <c r="J689" s="2" t="str">
        <v>Mgr,Utilities Ops &amp; Maint</v>
      </c>
      <c r="K689" s="2"/>
      <c r="N689" s="2"/>
    </row>
    <row r="690" spans="1:14" ht="19.5" customHeight="1" x14ac:dyDescent="0.25">
      <c r="A690" s="2" t="s">
        <v>945</v>
      </c>
      <c r="B690" s="1" t="str">
        <f>VLOOKUP(A690,ClassificationT!A:B,2,FALSE)</f>
        <v>Mgr,Venue Operations</v>
      </c>
      <c r="C690" s="2" t="str">
        <f>VLOOKUP(A690,ClassificationT!A:D,4,FALSE)</f>
        <v>SE</v>
      </c>
      <c r="D690" s="2" t="str">
        <f>VLOOKUP(A690,ClassificationT!A:C,3,FALSE)</f>
        <v>Grade 13</v>
      </c>
      <c r="E690" s="2">
        <f>VLOOKUP(A690,ClassificationT!A:T,19,FALSE)</f>
        <v>0</v>
      </c>
      <c r="F690" s="2">
        <f>VLOOKUP(A690,ClassificationT!A:T,20,FALSE)</f>
        <v>5</v>
      </c>
      <c r="G690" s="2" t="str">
        <f>IFERROR(VLOOKUP(B690,ClassificationT!B:K,10,FALSE),"-")</f>
        <v>High school diploma or GED</v>
      </c>
      <c r="H690" s="2" t="str">
        <f>IFERROR(VLOOKUP(B690,ClassificationT!B:L,11,FALSE),"-")</f>
        <v>At Least 5 Years Of Experience Directly Related To The Duties And Responsibilities Specified.</v>
      </c>
      <c r="J690" s="2" t="str">
        <v>Mgr,Vehicle Equip &amp; Fleet Svcs</v>
      </c>
      <c r="K690" s="2"/>
      <c r="N690" s="2"/>
    </row>
    <row r="691" spans="1:14" ht="19.5" customHeight="1" x14ac:dyDescent="0.25">
      <c r="A691" s="2" t="s">
        <v>627</v>
      </c>
      <c r="B691" s="1" t="str">
        <f>VLOOKUP(A691,ClassificationT!A:B,2,FALSE)</f>
        <v>Mgr,Work Control</v>
      </c>
      <c r="C691" s="2" t="str">
        <f>VLOOKUP(A691,ClassificationT!A:D,4,FALSE)</f>
        <v>SE</v>
      </c>
      <c r="D691" s="2" t="str">
        <f>VLOOKUP(A691,ClassificationT!A:C,3,FALSE)</f>
        <v>Grade 14</v>
      </c>
      <c r="E691" s="2">
        <f>VLOOKUP(A691,ClassificationT!A:T,19,FALSE)</f>
        <v>0</v>
      </c>
      <c r="F691" s="2">
        <f>VLOOKUP(A691,ClassificationT!A:T,20,FALSE)</f>
        <v>10</v>
      </c>
      <c r="G691" s="2" t="str">
        <f>IFERROR(VLOOKUP(B691,ClassificationT!B:K,10,FALSE),"-")</f>
        <v>High school diploma or GED</v>
      </c>
      <c r="H691" s="2" t="str">
        <f>IFERROR(VLOOKUP(B691,ClassificationT!B:L,11,FALSE),"-")</f>
        <v>At Least 10 Years Of Experience Directly Related To The Duties And Responsibilities Specified.</v>
      </c>
      <c r="J691" s="2" t="str">
        <v>Mgr,Venue Operations</v>
      </c>
      <c r="K691" s="2"/>
      <c r="N691" s="2"/>
    </row>
    <row r="692" spans="1:14" ht="19.5" customHeight="1" x14ac:dyDescent="0.25">
      <c r="A692" s="2" t="s">
        <v>1597</v>
      </c>
      <c r="B692" s="1" t="str">
        <f>VLOOKUP(A692,ClassificationT!A:B,2,FALSE)</f>
        <v>Microelectronics Tech</v>
      </c>
      <c r="C692" s="2" t="str">
        <f>VLOOKUP(A692,ClassificationT!A:D,4,FALSE)</f>
        <v>SN</v>
      </c>
      <c r="D692" s="2" t="str">
        <f>VLOOKUP(A692,ClassificationT!A:C,3,FALSE)</f>
        <v>Grade 09</v>
      </c>
      <c r="E692" s="2">
        <f>VLOOKUP(A692,ClassificationT!A:T,19,FALSE)</f>
        <v>0</v>
      </c>
      <c r="F692" s="2">
        <f>VLOOKUP(A692,ClassificationT!A:T,20,FALSE)</f>
        <v>1</v>
      </c>
      <c r="G692" s="2" t="str">
        <f>IFERROR(VLOOKUP(B692,ClassificationT!B:K,10,FALSE),"-")</f>
        <v>High school diploma or GED</v>
      </c>
      <c r="H692" s="2" t="str">
        <f>IFERROR(VLOOKUP(B692,ClassificationT!B:L,11,FALSE),"-")</f>
        <v>At Least 1 Year Of Experience Directly Related To The Duties And Responsibilities Specified.</v>
      </c>
      <c r="J692" s="2" t="str">
        <v>Mgr,Work Control</v>
      </c>
      <c r="K692" s="2"/>
      <c r="N692" s="2"/>
    </row>
    <row r="693" spans="1:14" ht="19.5" customHeight="1" x14ac:dyDescent="0.25">
      <c r="A693" s="2" t="s">
        <v>283</v>
      </c>
      <c r="B693" s="1" t="str">
        <f>VLOOKUP(A693,ClassificationT!A:B,2,FALSE)</f>
        <v>Midlevel/Nursing Svcs Dir/SHAC</v>
      </c>
      <c r="C693" s="2" t="str">
        <f>VLOOKUP(A693,ClassificationT!A:D,4,FALSE)</f>
        <v>SE</v>
      </c>
      <c r="D693" s="2" t="str">
        <f>VLOOKUP(A693,ClassificationT!A:C,3,FALSE)</f>
        <v>Grade 16</v>
      </c>
      <c r="E693" s="2">
        <f>VLOOKUP(A693,ClassificationT!A:T,19,FALSE)</f>
        <v>6</v>
      </c>
      <c r="F693" s="2">
        <f>VLOOKUP(A693,ClassificationT!A:T,20,FALSE)</f>
        <v>5</v>
      </c>
      <c r="G693" s="2" t="str">
        <f>IFERROR(VLOOKUP(B693,ClassificationT!B:K,10,FALSE),"-")</f>
        <v>Master's degree</v>
      </c>
      <c r="H693" s="2" t="str">
        <f>IFERROR(VLOOKUP(B693,ClassificationT!B:L,11,FALSE),"-")</f>
        <v xml:space="preserve">At Least 5 Years Of Experience Directly Related To The Duties And Responsibilities Specified. Eligible For New Mexico License/Certification As A Physician Assistant Or State Of New Mexico Certified Nurse Practitioner Or Certification Pending, As Documented By Temporary Certificate.
</v>
      </c>
      <c r="J693" s="2" t="str">
        <v>Microelectronics Tech</v>
      </c>
      <c r="K693" s="2"/>
      <c r="N693" s="2"/>
    </row>
    <row r="694" spans="1:14" ht="19.5" customHeight="1" x14ac:dyDescent="0.25">
      <c r="A694" s="2" t="s">
        <v>1901</v>
      </c>
      <c r="B694" s="1" t="str">
        <f>VLOOKUP(A694,ClassificationT!A:B,2,FALSE)</f>
        <v>Mine Maint Tech</v>
      </c>
      <c r="C694" s="2" t="str">
        <f>VLOOKUP(A694,ClassificationT!A:D,4,FALSE)</f>
        <v>SN</v>
      </c>
      <c r="D694" s="2" t="str">
        <f>VLOOKUP(A694,ClassificationT!A:C,3,FALSE)</f>
        <v>Grade 06</v>
      </c>
      <c r="E694" s="2">
        <f>VLOOKUP(A694,ClassificationT!A:T,19,FALSE)</f>
        <v>0</v>
      </c>
      <c r="F694" s="2">
        <f>VLOOKUP(A694,ClassificationT!A:T,20,FALSE)</f>
        <v>1</v>
      </c>
      <c r="G694" s="2" t="str">
        <f>IFERROR(VLOOKUP(B694,ClassificationT!B:K,10,FALSE),"-")</f>
        <v>High school diploma or GED</v>
      </c>
      <c r="H694" s="2" t="str">
        <f>IFERROR(VLOOKUP(B694,ClassificationT!B:L,11,FALSE),"-")</f>
        <v>At Least 1 Year Of Experience Directly Related To The Duties And Responsibilities Specified.</v>
      </c>
      <c r="J694" s="2" t="str">
        <v>Midlevel/Nursing Svcs Dir/SHAC</v>
      </c>
      <c r="K694" s="2"/>
      <c r="N694" s="2"/>
    </row>
    <row r="695" spans="1:14" ht="19.5" customHeight="1" x14ac:dyDescent="0.25">
      <c r="A695" s="14" t="s">
        <v>5213</v>
      </c>
      <c r="B695" s="1" t="str">
        <f>VLOOKUP(A695,ClassificationT!A:B,2,FALSE)</f>
        <v>Mktg &amp; Devt Mgr,Harwood Museum</v>
      </c>
      <c r="C695" s="4" t="str">
        <f>VLOOKUP(A695,ClassificationT!A:D,4,FALSE)</f>
        <v>SE</v>
      </c>
      <c r="D695" s="4" t="str">
        <f>VLOOKUP(A695,ClassificationT!A:C,3,FALSE)</f>
        <v>Grade 12</v>
      </c>
      <c r="E695" s="4">
        <f>VLOOKUP(A695,ClassificationT!A:T,19,FALSE)</f>
        <v>4</v>
      </c>
      <c r="F695" s="4">
        <f>VLOOKUP(A695,ClassificationT!A:T,20,FALSE)</f>
        <v>3</v>
      </c>
      <c r="G695" s="4" t="str">
        <f>IFERROR(VLOOKUP(B695,ClassificationT!B:K,10,FALSE),"-")</f>
        <v>Bachelor's degree</v>
      </c>
      <c r="H695" s="4" t="str">
        <f>IFERROR(VLOOKUP(B695,ClassificationT!B:L,11,FALSE),"-")</f>
        <v>At least 3 years of experience directly related to the duties and responsibilities specified.</v>
      </c>
      <c r="J695" s="2" t="str">
        <v>Mine Maint Tech</v>
      </c>
      <c r="K695" s="2"/>
      <c r="N695" s="2"/>
    </row>
    <row r="696" spans="1:14" ht="19.5" customHeight="1" x14ac:dyDescent="0.25">
      <c r="A696" s="2" t="s">
        <v>432</v>
      </c>
      <c r="B696" s="1" t="str">
        <f>VLOOKUP(A696,ClassificationT!A:B,2,FALSE)</f>
        <v>Mktg &amp; Outreach Officer</v>
      </c>
      <c r="C696" s="2" t="str">
        <f>VLOOKUP(A696,ClassificationT!A:D,4,FALSE)</f>
        <v>SE</v>
      </c>
      <c r="D696" s="2" t="str">
        <f>VLOOKUP(A696,ClassificationT!A:C,3,FALSE)</f>
        <v>Grade 15</v>
      </c>
      <c r="E696" s="2">
        <f>VLOOKUP(A696,ClassificationT!A:T,19,FALSE)</f>
        <v>4</v>
      </c>
      <c r="F696" s="2">
        <f>VLOOKUP(A696,ClassificationT!A:T,20,FALSE)</f>
        <v>7</v>
      </c>
      <c r="G696" s="2" t="str">
        <f>IFERROR(VLOOKUP(B696,ClassificationT!B:K,10,FALSE),"-")</f>
        <v>Bachelor's degree</v>
      </c>
      <c r="H696" s="2" t="str">
        <f>IFERROR(VLOOKUP(B696,ClassificationT!B:L,11,FALSE),"-")</f>
        <v>At Least 7 Years Of Experience Directly Related To The Duties And Responsibilities Specified.</v>
      </c>
      <c r="J696" s="2" t="str">
        <v>Mktg &amp; Devt Mgr,Harwood Museum</v>
      </c>
      <c r="K696" s="2"/>
      <c r="N696" s="2"/>
    </row>
    <row r="697" spans="1:14" ht="19.5" customHeight="1" x14ac:dyDescent="0.25">
      <c r="A697" s="2" t="s">
        <v>1998</v>
      </c>
      <c r="B697" s="1" t="str">
        <f>VLOOKUP(A697,ClassificationT!A:B,2,FALSE)</f>
        <v>Mover</v>
      </c>
      <c r="C697" s="2" t="str">
        <f>VLOOKUP(A697,ClassificationT!A:D,4,FALSE)</f>
        <v>SW</v>
      </c>
      <c r="D697" s="2" t="str">
        <f>VLOOKUP(A697,ClassificationT!A:C,3,FALSE)</f>
        <v>Grade 05</v>
      </c>
      <c r="E697" s="2">
        <f>VLOOKUP(A697,ClassificationT!A:T,19,FALSE)</f>
        <v>0</v>
      </c>
      <c r="F697" s="2">
        <f>VLOOKUP(A697,ClassificationT!A:T,20,FALSE)</f>
        <v>0</v>
      </c>
      <c r="G697" s="2" t="str">
        <f>IFERROR(VLOOKUP(B697,ClassificationT!B:K,10,FALSE),"-")</f>
        <v>Less than high school</v>
      </c>
      <c r="H697" s="2" t="str">
        <f>IFERROR(VLOOKUP(B697,ClassificationT!B:L,11,FALSE),"-")</f>
        <v xml:space="preserve"> No Previous Experience Required.</v>
      </c>
      <c r="J697" s="2" t="str">
        <v>Mktg &amp; Outreach Officer</v>
      </c>
      <c r="K697" s="2"/>
      <c r="N697" s="2"/>
    </row>
    <row r="698" spans="1:14" ht="19.5" customHeight="1" x14ac:dyDescent="0.25">
      <c r="A698" s="2" t="s">
        <v>1817</v>
      </c>
      <c r="B698" s="1" t="str">
        <f>VLOOKUP(A698,ClassificationT!A:B,2,FALSE)</f>
        <v>Multimedia Assistant</v>
      </c>
      <c r="C698" s="2" t="str">
        <f>VLOOKUP(A698,ClassificationT!A:D,4,FALSE)</f>
        <v>SN</v>
      </c>
      <c r="D698" s="2" t="str">
        <f>VLOOKUP(A698,ClassificationT!A:C,3,FALSE)</f>
        <v>Grade 07</v>
      </c>
      <c r="E698" s="2">
        <f>VLOOKUP(A698,ClassificationT!A:T,19,FALSE)</f>
        <v>0</v>
      </c>
      <c r="F698" s="2">
        <f>VLOOKUP(A698,ClassificationT!A:T,20,FALSE)</f>
        <v>0.5</v>
      </c>
      <c r="G698" s="2" t="str">
        <f>IFERROR(VLOOKUP(B698,ClassificationT!B:K,10,FALSE),"-")</f>
        <v>High school diploma or GED</v>
      </c>
      <c r="H698" s="2" t="str">
        <f>IFERROR(VLOOKUP(B698,ClassificationT!B:L,11,FALSE),"-")</f>
        <v>At Least 6 Months Of Experience Directly Related To The Duties And Responsibilities Specified.</v>
      </c>
      <c r="J698" s="2" t="str">
        <v>Mover</v>
      </c>
      <c r="K698" s="2"/>
      <c r="N698" s="2"/>
    </row>
    <row r="699" spans="1:14" ht="19.5" customHeight="1" x14ac:dyDescent="0.25">
      <c r="A699" s="2" t="s">
        <v>1049</v>
      </c>
      <c r="B699" s="1" t="str">
        <f>VLOOKUP(A699,ClassificationT!A:B,2,FALSE)</f>
        <v>Multimedia Devt Specialist</v>
      </c>
      <c r="C699" s="2" t="str">
        <f>VLOOKUP(A699,ClassificationT!A:D,4,FALSE)</f>
        <v>SE</v>
      </c>
      <c r="D699" s="2" t="str">
        <f>VLOOKUP(A699,ClassificationT!A:C,3,FALSE)</f>
        <v>Grade 12</v>
      </c>
      <c r="E699" s="2">
        <f>VLOOKUP(A699,ClassificationT!A:T,19,FALSE)</f>
        <v>0</v>
      </c>
      <c r="F699" s="2">
        <f>VLOOKUP(A699,ClassificationT!A:T,20,FALSE)</f>
        <v>6</v>
      </c>
      <c r="G699" s="2" t="str">
        <f>IFERROR(VLOOKUP(B699,ClassificationT!B:K,10,FALSE),"-")</f>
        <v>High school diploma or GED</v>
      </c>
      <c r="H699" s="2" t="str">
        <f>IFERROR(VLOOKUP(B699,ClassificationT!B:L,11,FALSE),"-")</f>
        <v>At Least 6 Years Of Experience Directly Related To The Duties And Responsibilities Specified.</v>
      </c>
      <c r="J699" s="2" t="str">
        <v>Multimedia Assistant</v>
      </c>
      <c r="K699" s="2"/>
      <c r="N699" s="2"/>
    </row>
    <row r="700" spans="1:14" ht="19.5" customHeight="1" x14ac:dyDescent="0.25">
      <c r="A700" s="2" t="s">
        <v>1304</v>
      </c>
      <c r="B700" s="1" t="str">
        <f>VLOOKUP(A700,ClassificationT!A:B,2,FALSE)</f>
        <v>Multimedia Producer/Dir</v>
      </c>
      <c r="C700" s="2" t="str">
        <f>VLOOKUP(A700,ClassificationT!A:D,4,FALSE)</f>
        <v>SE</v>
      </c>
      <c r="D700" s="2" t="str">
        <f>VLOOKUP(A700,ClassificationT!A:C,3,FALSE)</f>
        <v>Grade 11</v>
      </c>
      <c r="E700" s="2">
        <f>VLOOKUP(A700,ClassificationT!A:T,19,FALSE)</f>
        <v>0</v>
      </c>
      <c r="F700" s="2">
        <f>VLOOKUP(A700,ClassificationT!A:T,20,FALSE)</f>
        <v>5</v>
      </c>
      <c r="G700" s="2" t="str">
        <f>IFERROR(VLOOKUP(B700,ClassificationT!B:K,10,FALSE),"-")</f>
        <v>High school degree or GED</v>
      </c>
      <c r="H700" s="2" t="str">
        <f>IFERROR(VLOOKUP(B700,ClassificationT!B:L,11,FALSE),"-")</f>
        <v>At Least 5 Years Of Experience That Is Directly Related To The Duties And Responsibilities Specified.</v>
      </c>
      <c r="J700" s="2" t="str">
        <v>Multimedia Devt Specialist</v>
      </c>
      <c r="K700" s="2"/>
      <c r="N700" s="2"/>
    </row>
    <row r="701" spans="1:14" ht="19.5" customHeight="1" x14ac:dyDescent="0.25">
      <c r="A701" s="2" t="s">
        <v>647</v>
      </c>
      <c r="B701" s="1" t="str">
        <f>VLOOKUP(A701,ClassificationT!A:B,2,FALSE)</f>
        <v>Multimedia Producer/Dir,Exec</v>
      </c>
      <c r="C701" s="2" t="str">
        <f>VLOOKUP(A701,ClassificationT!A:D,4,FALSE)</f>
        <v>SE</v>
      </c>
      <c r="D701" s="2" t="str">
        <f>VLOOKUP(A701,ClassificationT!A:C,3,FALSE)</f>
        <v>Grade 14</v>
      </c>
      <c r="E701" s="2">
        <f>VLOOKUP(A701,ClassificationT!A:T,19,FALSE)</f>
        <v>4</v>
      </c>
      <c r="F701" s="2">
        <f>VLOOKUP(A701,ClassificationT!A:T,20,FALSE)</f>
        <v>5</v>
      </c>
      <c r="G701" s="2" t="str">
        <f>IFERROR(VLOOKUP(B701,ClassificationT!B:K,10,FALSE),"-")</f>
        <v>Bachelor's degree</v>
      </c>
      <c r="H701" s="2" t="str">
        <f>IFERROR(VLOOKUP(B701,ClassificationT!B:L,11,FALSE),"-")</f>
        <v>At Least 5 Years Of Experience Directly Related To The Duties And Responsibilities Specified.</v>
      </c>
      <c r="J701" s="2" t="str">
        <v>Multimedia Producer/Dir</v>
      </c>
      <c r="K701" s="2"/>
      <c r="N701" s="2"/>
    </row>
    <row r="702" spans="1:14" ht="19.5" customHeight="1" x14ac:dyDescent="0.25">
      <c r="A702" s="2" t="s">
        <v>890</v>
      </c>
      <c r="B702" s="1" t="str">
        <f>VLOOKUP(A702,ClassificationT!A:B,2,FALSE)</f>
        <v>Multimedia Producer/Dir,Sr</v>
      </c>
      <c r="C702" s="2" t="str">
        <f>VLOOKUP(A702,ClassificationT!A:D,4,FALSE)</f>
        <v>SE</v>
      </c>
      <c r="D702" s="2" t="str">
        <f>VLOOKUP(A702,ClassificationT!A:C,3,FALSE)</f>
        <v>Grade 13</v>
      </c>
      <c r="E702" s="2">
        <f>VLOOKUP(A702,ClassificationT!A:T,19,FALSE)</f>
        <v>4</v>
      </c>
      <c r="F702" s="2">
        <f>VLOOKUP(A702,ClassificationT!A:T,20,FALSE)</f>
        <v>3</v>
      </c>
      <c r="G702" s="2" t="str">
        <f>IFERROR(VLOOKUP(B702,ClassificationT!B:K,10,FALSE),"-")</f>
        <v>Bachelor's degree</v>
      </c>
      <c r="H702" s="2" t="str">
        <f>IFERROR(VLOOKUP(B702,ClassificationT!B:L,11,FALSE),"-")</f>
        <v>At Least 3 Years Of Experience That Is Directly Related To The Duties And Responsibilities Specified.</v>
      </c>
      <c r="J702" s="2" t="str">
        <v>Multimedia Producer/Dir,Exec</v>
      </c>
      <c r="K702" s="2"/>
      <c r="N702" s="2"/>
    </row>
    <row r="703" spans="1:14" ht="19.5" customHeight="1" x14ac:dyDescent="0.25">
      <c r="A703" s="2" t="s">
        <v>1425</v>
      </c>
      <c r="B703" s="1" t="str">
        <f>VLOOKUP(A703,ClassificationT!A:B,2,FALSE)</f>
        <v>Multimedia Svcs Tech</v>
      </c>
      <c r="C703" s="2" t="str">
        <f>VLOOKUP(A703,ClassificationT!A:D,4,FALSE)</f>
        <v>SN</v>
      </c>
      <c r="D703" s="2" t="str">
        <f>VLOOKUP(A703,ClassificationT!A:C,3,FALSE)</f>
        <v>Grade 10</v>
      </c>
      <c r="E703" s="2">
        <f>VLOOKUP(A703,ClassificationT!A:T,19,FALSE)</f>
        <v>0</v>
      </c>
      <c r="F703" s="2">
        <f>VLOOKUP(A703,ClassificationT!A:T,20,FALSE)</f>
        <v>5</v>
      </c>
      <c r="G703" s="2" t="str">
        <f>IFERROR(VLOOKUP(B703,ClassificationT!B:K,10,FALSE),"-")</f>
        <v>High school diploma or GED</v>
      </c>
      <c r="H703" s="2" t="str">
        <f>IFERROR(VLOOKUP(B703,ClassificationT!B:L,11,FALSE),"-")</f>
        <v>At Least 5 Years Of Experience Directly Related To The Duties And Responsibilities Specified.</v>
      </c>
      <c r="J703" s="2" t="str">
        <v>Multimedia Producer/Dir,Sr</v>
      </c>
      <c r="K703" s="2"/>
      <c r="N703" s="2"/>
    </row>
    <row r="704" spans="1:14" ht="19.5" customHeight="1" x14ac:dyDescent="0.25">
      <c r="A704" s="2" t="s">
        <v>1337</v>
      </c>
      <c r="B704" s="1" t="str">
        <f>VLOOKUP(A704,ClassificationT!A:B,2,FALSE)</f>
        <v>Music Director</v>
      </c>
      <c r="C704" s="2" t="str">
        <f>VLOOKUP(A704,ClassificationT!A:D,4,FALSE)</f>
        <v>SE</v>
      </c>
      <c r="D704" s="2" t="str">
        <f>VLOOKUP(A704,ClassificationT!A:C,3,FALSE)</f>
        <v>Grade 11</v>
      </c>
      <c r="E704" s="2">
        <f>VLOOKUP(A704,ClassificationT!A:T,19,FALSE)</f>
        <v>4</v>
      </c>
      <c r="F704" s="2">
        <f>VLOOKUP(A704,ClassificationT!A:T,20,FALSE)</f>
        <v>1</v>
      </c>
      <c r="G704" s="2" t="str">
        <f>IFERROR(VLOOKUP(B704,ClassificationT!B:K,10,FALSE),"-")</f>
        <v>Bachelor's degree</v>
      </c>
      <c r="H704" s="2" t="str">
        <f>IFERROR(VLOOKUP(B704,ClassificationT!B:L,11,FALSE),"-")</f>
        <v>At Least 1 Year Of Experience Directly Related To The Duties And Responsibilities Specified.</v>
      </c>
      <c r="J704" s="2" t="str">
        <v>Multimedia Svcs Tech</v>
      </c>
      <c r="K704" s="2"/>
      <c r="N704" s="2"/>
    </row>
    <row r="705" spans="1:14" ht="19.5" customHeight="1" x14ac:dyDescent="0.25">
      <c r="A705" s="2" t="s">
        <v>634</v>
      </c>
      <c r="B705" s="1" t="str">
        <f>VLOOKUP(A705,ClassificationT!A:B,2,FALSE)</f>
        <v>Neonatal Devt Specialist</v>
      </c>
      <c r="C705" s="2" t="str">
        <f>VLOOKUP(A705,ClassificationT!A:D,4,FALSE)</f>
        <v>SE</v>
      </c>
      <c r="D705" s="2" t="str">
        <f>VLOOKUP(A705,ClassificationT!A:C,3,FALSE)</f>
        <v>Grade 14</v>
      </c>
      <c r="E705" s="2">
        <f>VLOOKUP(A705,ClassificationT!A:T,19,FALSE)</f>
        <v>6</v>
      </c>
      <c r="F705" s="2">
        <f>VLOOKUP(A705,ClassificationT!A:T,20,FALSE)</f>
        <v>0</v>
      </c>
      <c r="G705" s="2" t="str">
        <f>IFERROR(VLOOKUP(B705,ClassificationT!B:K,10,FALSE),"-")</f>
        <v>Master's degree in a directly related clinical field</v>
      </c>
      <c r="H705" s="2" t="str">
        <f>IFERROR(VLOOKUP(B705,ClassificationT!B:L,11,FALSE),"-")</f>
        <v>No Experience Required.</v>
      </c>
      <c r="J705" s="2" t="str">
        <v>Music Director</v>
      </c>
      <c r="K705" s="2"/>
      <c r="N705" s="2"/>
    </row>
    <row r="706" spans="1:14" ht="19.5" customHeight="1" x14ac:dyDescent="0.25">
      <c r="A706" s="2" t="s">
        <v>75</v>
      </c>
      <c r="B706" s="1" t="str">
        <f>VLOOKUP(A706,ClassificationT!A:B,2,FALSE)</f>
        <v>Neonatal Practice Specialist</v>
      </c>
      <c r="C706" s="2" t="str">
        <f>VLOOKUP(A706,ClassificationT!A:D,4,FALSE)</f>
        <v>SE</v>
      </c>
      <c r="D706" s="2" t="str">
        <f>VLOOKUP(A706,ClassificationT!A:C,3,FALSE)</f>
        <v>Grade 17</v>
      </c>
      <c r="E706" s="2">
        <f>VLOOKUP(A706,ClassificationT!A:T,19,FALSE)</f>
        <v>4</v>
      </c>
      <c r="F706" s="2">
        <f>VLOOKUP(A706,ClassificationT!A:T,20,FALSE)</f>
        <v>0</v>
      </c>
      <c r="G706" s="2" t="str">
        <f>IFERROR(VLOOKUP(B706,ClassificationT!B:K,10,FALSE),"-")</f>
        <v>Bachelor's degree</v>
      </c>
      <c r="H706" s="2" t="str">
        <f>IFERROR(VLOOKUP(B706,ClassificationT!B:L,11,FALSE),"-")</f>
        <v>No Previous Work Experience Required.
Certification/Licensure
National Certification As Neonatal Nurse Practitioner Or Physician Assistant Pending/Eligible.</v>
      </c>
      <c r="J706" s="2" t="str">
        <v>Neonatal Devt Specialist</v>
      </c>
      <c r="K706" s="2"/>
      <c r="N706" s="2"/>
    </row>
    <row r="707" spans="1:14" ht="19.5" customHeight="1" x14ac:dyDescent="0.25">
      <c r="A707" s="2" t="s">
        <v>951</v>
      </c>
      <c r="B707" s="1" t="str">
        <f>VLOOKUP(A707,ClassificationT!A:B,2,FALSE)</f>
        <v>Neonatal Practice Trainee</v>
      </c>
      <c r="C707" s="2" t="str">
        <f>VLOOKUP(A707,ClassificationT!A:D,4,FALSE)</f>
        <v>SE</v>
      </c>
      <c r="D707" s="2" t="str">
        <f>VLOOKUP(A707,ClassificationT!A:C,3,FALSE)</f>
        <v>Grade 13</v>
      </c>
      <c r="E707" s="2">
        <f>VLOOKUP(A707,ClassificationT!A:T,19,FALSE)</f>
        <v>4</v>
      </c>
      <c r="F707" s="2">
        <f>VLOOKUP(A707,ClassificationT!A:T,20,FALSE)</f>
        <v>2</v>
      </c>
      <c r="G707" s="2" t="str">
        <f>IFERROR(VLOOKUP(B707,ClassificationT!B:K,10,FALSE),"-")</f>
        <v>Bachelor's degree with immediate eligibility to enter an accredited MSN program</v>
      </c>
      <c r="H707" s="2" t="str">
        <f>IFERROR(VLOOKUP(B707,ClassificationT!B:L,11,FALSE),"-")</f>
        <v>At Least 2 Years Of Work Experience That Can Be Demonstrated To Be Applicable To The Duties Listed In The Job Description. Certification/Licensure: State Of New Mexico Licensed Registered Nurse Or Licensure Pending As Documented By Temporary Licensure Or Current Rn Licensure From A State Participating In The Multistate Privilege To Practice "Compact With New Mexico."</v>
      </c>
      <c r="J707" s="2" t="str">
        <v>Neonatal Practice Specialist</v>
      </c>
      <c r="K707" s="2"/>
      <c r="N707" s="2"/>
    </row>
    <row r="708" spans="1:14" ht="19.5" customHeight="1" x14ac:dyDescent="0.25">
      <c r="A708" s="2" t="s">
        <v>1145</v>
      </c>
      <c r="B708" s="1" t="str">
        <f>VLOOKUP(A708,ClassificationT!A:B,2,FALSE)</f>
        <v>News Director</v>
      </c>
      <c r="C708" s="2" t="str">
        <f>VLOOKUP(A708,ClassificationT!A:D,4,FALSE)</f>
        <v>SE</v>
      </c>
      <c r="D708" s="2" t="str">
        <f>VLOOKUP(A708,ClassificationT!A:C,3,FALSE)</f>
        <v>Grade 12</v>
      </c>
      <c r="E708" s="2">
        <f>VLOOKUP(A708,ClassificationT!A:T,19,FALSE)</f>
        <v>4</v>
      </c>
      <c r="F708" s="2">
        <f>VLOOKUP(A708,ClassificationT!A:T,20,FALSE)</f>
        <v>3</v>
      </c>
      <c r="G708" s="2" t="str">
        <f>IFERROR(VLOOKUP(B708,ClassificationT!B:K,10,FALSE),"-")</f>
        <v>Bachelor's degree</v>
      </c>
      <c r="H708" s="2" t="str">
        <f>IFERROR(VLOOKUP(B708,ClassificationT!B:L,11,FALSE),"-")</f>
        <v>At Least 3 Years Of Experience Directly Related To The Duties And Responsibilities Specified.</v>
      </c>
      <c r="J708" s="2" t="str">
        <v>Neonatal Practice Trainee</v>
      </c>
      <c r="K708" s="2"/>
      <c r="N708" s="2"/>
    </row>
    <row r="709" spans="1:14" ht="19.5" customHeight="1" x14ac:dyDescent="0.25">
      <c r="A709" s="4" t="s">
        <v>5264</v>
      </c>
      <c r="B709" s="1" t="str">
        <f>VLOOKUP(A709,ClassificationT!A:B,2,FALSE)</f>
        <v>Non-Clinical Patient Navigator</v>
      </c>
      <c r="C709" s="4" t="str">
        <f>VLOOKUP(A709,ClassificationT!A:D,4,FALSE)</f>
        <v>SN</v>
      </c>
      <c r="D709" s="4" t="str">
        <f>VLOOKUP(A709,ClassificationT!A:C,3,FALSE)</f>
        <v>Grade 08</v>
      </c>
      <c r="E709" s="4">
        <f>VLOOKUP(A709,ClassificationT!A:T,19,FALSE)</f>
        <v>0</v>
      </c>
      <c r="F709" s="4">
        <f>VLOOKUP(A709,ClassificationT!A:T,20,FALSE)</f>
        <v>1</v>
      </c>
      <c r="G709" s="4" t="str">
        <f>IFERROR(VLOOKUP(B709,ClassificationT!B:K,10,FALSE),"-")</f>
        <v>High school diploma or GED</v>
      </c>
      <c r="H709" s="4" t="str">
        <f>IFERROR(VLOOKUP(B709,ClassificationT!B:L,11,FALSE),"-")</f>
        <v>At least 1 year of experience directly related to the duties and responsibilities specified.</v>
      </c>
      <c r="J709" s="2" t="str">
        <v>News Director</v>
      </c>
      <c r="K709" s="2"/>
      <c r="N709" s="2"/>
    </row>
    <row r="710" spans="1:14" ht="19.5" customHeight="1" x14ac:dyDescent="0.25">
      <c r="A710" s="2" t="s">
        <v>506</v>
      </c>
      <c r="B710" s="1" t="str">
        <f>VLOOKUP(A710,ClassificationT!A:B,2,FALSE)</f>
        <v>Nurse Educator</v>
      </c>
      <c r="C710" s="2" t="str">
        <f>VLOOKUP(A710,ClassificationT!A:D,4,FALSE)</f>
        <v>SE</v>
      </c>
      <c r="D710" s="2" t="str">
        <f>VLOOKUP(A710,ClassificationT!A:C,3,FALSE)</f>
        <v>Grade 15</v>
      </c>
      <c r="E710" s="2">
        <f>VLOOKUP(A710,ClassificationT!A:T,19,FALSE)</f>
        <v>2</v>
      </c>
      <c r="F710" s="2">
        <f>VLOOKUP(A710,ClassificationT!A:T,20,FALSE)</f>
        <v>3</v>
      </c>
      <c r="G710" s="2" t="str">
        <f>IFERROR(VLOOKUP(B710,ClassificationT!B:K,10,FALSE),"-")</f>
        <v>Associate's degree in Nursing</v>
      </c>
      <c r="H710" s="2" t="str">
        <f>IFERROR(VLOOKUP(B710,ClassificationT!B:L,11,FALSE),"-")</f>
        <v>At Least 3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710" s="2" t="str">
        <v>Non-Clinical Patient Navigator</v>
      </c>
      <c r="K710" s="2"/>
      <c r="N710" s="2"/>
    </row>
    <row r="711" spans="1:14" ht="19.5" customHeight="1" x14ac:dyDescent="0.25">
      <c r="A711" s="2" t="s">
        <v>303</v>
      </c>
      <c r="B711" s="1" t="str">
        <f>VLOOKUP(A711,ClassificationT!A:B,2,FALSE)</f>
        <v>Nurse Mgr/Critical Care</v>
      </c>
      <c r="C711" s="2" t="str">
        <f>VLOOKUP(A711,ClassificationT!A:D,4,FALSE)</f>
        <v>SE</v>
      </c>
      <c r="D711" s="2" t="str">
        <f>VLOOKUP(A711,ClassificationT!A:C,3,FALSE)</f>
        <v>Grade 16</v>
      </c>
      <c r="E711" s="2">
        <f>VLOOKUP(A711,ClassificationT!A:T,19,FALSE)</f>
        <v>2</v>
      </c>
      <c r="F711" s="2">
        <f>VLOOKUP(A711,ClassificationT!A:T,20,FALSE)</f>
        <v>8</v>
      </c>
      <c r="G711" s="2" t="str">
        <f>IFERROR(VLOOKUP(B711,ClassificationT!B:K,10,FALSE),"-")</f>
        <v>Associate's degree in Nursing or directly related field/discipline</v>
      </c>
      <c r="H711" s="2" t="str">
        <f>IFERROR(VLOOKUP(B711,ClassificationT!B:L,11,FALSE),"-")</f>
        <v>At Least 8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711" s="2" t="str">
        <v>Nurse Educator</v>
      </c>
      <c r="K711" s="2"/>
      <c r="N711" s="2"/>
    </row>
    <row r="712" spans="1:14" ht="19.5" customHeight="1" x14ac:dyDescent="0.25">
      <c r="A712" s="2" t="s">
        <v>444</v>
      </c>
      <c r="B712" s="1" t="str">
        <f>VLOOKUP(A712,ClassificationT!A:B,2,FALSE)</f>
        <v>Nurse Mgr/General Care</v>
      </c>
      <c r="C712" s="2" t="str">
        <f>VLOOKUP(A712,ClassificationT!A:D,4,FALSE)</f>
        <v>SE</v>
      </c>
      <c r="D712" s="2" t="str">
        <f>VLOOKUP(A712,ClassificationT!A:C,3,FALSE)</f>
        <v>Grade 15</v>
      </c>
      <c r="E712" s="2">
        <f>VLOOKUP(A712,ClassificationT!A:T,19,FALSE)</f>
        <v>2</v>
      </c>
      <c r="F712" s="2">
        <f>VLOOKUP(A712,ClassificationT!A:T,20,FALSE)</f>
        <v>5</v>
      </c>
      <c r="G712" s="2" t="str">
        <f>IFERROR(VLOOKUP(B712,ClassificationT!B:K,10,FALSE),"-")</f>
        <v>Associate's degree in Nursing or directly related field/discipline</v>
      </c>
      <c r="H712" s="2" t="str">
        <f>IFERROR(VLOOKUP(B712,ClassificationT!B:L,11,FALSE),"-")</f>
        <v>At Least 5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712" s="2" t="str">
        <v>Nurse Mgr/Critical Care</v>
      </c>
      <c r="K712" s="2"/>
      <c r="N712" s="2"/>
    </row>
    <row r="713" spans="1:14" ht="19.5" customHeight="1" x14ac:dyDescent="0.25">
      <c r="A713" s="2" t="s">
        <v>277</v>
      </c>
      <c r="B713" s="1" t="str">
        <f>VLOOKUP(A713,ClassificationT!A:B,2,FALSE)</f>
        <v>Nurse Midwife</v>
      </c>
      <c r="C713" s="2" t="str">
        <f>VLOOKUP(A713,ClassificationT!A:D,4,FALSE)</f>
        <v>SE</v>
      </c>
      <c r="D713" s="2" t="str">
        <f>VLOOKUP(A713,ClassificationT!A:C,3,FALSE)</f>
        <v>Grade 16</v>
      </c>
      <c r="E713" s="2">
        <f>VLOOKUP(A713,ClassificationT!A:T,19,FALSE)</f>
        <v>6</v>
      </c>
      <c r="F713" s="2">
        <f>VLOOKUP(A713,ClassificationT!A:T,20,FALSE)</f>
        <v>1</v>
      </c>
      <c r="G713" s="2" t="str">
        <f>IFERROR(VLOOKUP(B713,ClassificationT!B:K,10,FALSE),"-")</f>
        <v>Master's degree</v>
      </c>
      <c r="H713" s="2" t="str">
        <f>IFERROR(VLOOKUP(B713,ClassificationT!B:L,11,FALSE),"-")</f>
        <v>At Least 1 Year Of Experience Directly Related To The Duties And Responsibilities, Which May Include Practicum.
Certification/Licensure
A New Mexico Department Of Health Cnm License (Or Eligible). 
A Valid License That Meets The New Mexico Board Of Nursing'S Requirement To Practice As A Registered Nurse In New Mexico (Or Eligible).
Participation In The Certificate Maintenance Program With The American Midwifery Certification Board (Or Eligible).</v>
      </c>
      <c r="J713" s="2" t="str">
        <v>Nurse Mgr/General Care</v>
      </c>
      <c r="K713" s="2"/>
      <c r="N713" s="2"/>
    </row>
    <row r="714" spans="1:14" ht="19.5" customHeight="1" x14ac:dyDescent="0.25">
      <c r="A714" s="2" t="s">
        <v>58</v>
      </c>
      <c r="B714" s="1" t="str">
        <f>VLOOKUP(A714,ClassificationT!A:B,2,FALSE)</f>
        <v>Nurse Navigator</v>
      </c>
      <c r="C714" s="2" t="str">
        <f>VLOOKUP(A714,ClassificationT!A:D,4,FALSE)</f>
        <v>SN</v>
      </c>
      <c r="D714" s="2" t="str">
        <f>VLOOKUP(A714,ClassificationT!A:C,3,FALSE)</f>
        <v>Grade 15</v>
      </c>
      <c r="E714" s="2">
        <f>VLOOKUP(A714,ClassificationT!A:T,19,FALSE)</f>
        <v>2</v>
      </c>
      <c r="F714" s="2">
        <f>VLOOKUP(A714,ClassificationT!A:T,20,FALSE)</f>
        <v>3</v>
      </c>
      <c r="G714" s="2" t="str">
        <f>IFERROR(VLOOKUP(B714,ClassificationT!B:K,10,FALSE),"-")</f>
        <v>Associate's degree in Nursing</v>
      </c>
      <c r="H714" s="2" t="str">
        <f>IFERROR(VLOOKUP(B714,ClassificationT!B:L,11,FALSE),"-")</f>
        <v>At Least 3 Years Of Experience Directly Related To The Duties And Responsibilities Specified. 
Certification/Licensure
State Of New Mexico Licensed Registered Nurse Or Licensure From A State Participating In The Multistate Privilege To Practice Compact With New Mexico.</v>
      </c>
      <c r="J714" s="2" t="str">
        <v>Nurse Midwife</v>
      </c>
      <c r="K714" s="2"/>
      <c r="N714" s="2"/>
    </row>
    <row r="715" spans="1:14" ht="19.5" customHeight="1" x14ac:dyDescent="0.25">
      <c r="A715" s="2" t="s">
        <v>73</v>
      </c>
      <c r="B715" s="1" t="str">
        <f>VLOOKUP(A715,ClassificationT!A:B,2,FALSE)</f>
        <v>Nurse/Clinical Research Coord</v>
      </c>
      <c r="C715" s="2" t="str">
        <f>VLOOKUP(A715,ClassificationT!A:D,4,FALSE)</f>
        <v>SN</v>
      </c>
      <c r="D715" s="2" t="str">
        <f>VLOOKUP(A715,ClassificationT!A:C,3,FALSE)</f>
        <v>Grade 15</v>
      </c>
      <c r="E715" s="2">
        <f>VLOOKUP(A715,ClassificationT!A:T,19,FALSE)</f>
        <v>2</v>
      </c>
      <c r="F715" s="2">
        <f>VLOOKUP(A715,ClassificationT!A:T,20,FALSE)</f>
        <v>3</v>
      </c>
      <c r="G715" s="2" t="str">
        <f>IFERROR(VLOOKUP(B715,ClassificationT!B:K,10,FALSE),"-")</f>
        <v>Associate's degree in Nursing</v>
      </c>
      <c r="H715" s="2" t="str">
        <f>IFERROR(VLOOKUP(B715,ClassificationT!B:L,11,FALSE),"-")</f>
        <v>At Least 3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715" s="2" t="str">
        <v>Nurse Navigator</v>
      </c>
      <c r="K715" s="2"/>
      <c r="N715" s="2"/>
    </row>
    <row r="716" spans="1:14" ht="19.5" customHeight="1" x14ac:dyDescent="0.25">
      <c r="A716" s="2" t="s">
        <v>1909</v>
      </c>
      <c r="B716" s="1" t="str">
        <f>VLOOKUP(A716,ClassificationT!A:B,2,FALSE)</f>
        <v>Nursing Technician</v>
      </c>
      <c r="C716" s="2" t="str">
        <f>VLOOKUP(A716,ClassificationT!A:D,4,FALSE)</f>
        <v>SW</v>
      </c>
      <c r="D716" s="2" t="str">
        <f>VLOOKUP(A716,ClassificationT!A:C,3,FALSE)</f>
        <v>Grade 06</v>
      </c>
      <c r="E716" s="2">
        <f>VLOOKUP(A716,ClassificationT!A:T,19,FALSE)</f>
        <v>0</v>
      </c>
      <c r="F716" s="2">
        <f>VLOOKUP(A716,ClassificationT!A:T,20,FALSE)</f>
        <v>1</v>
      </c>
      <c r="G716" s="2" t="str">
        <f>IFERROR(VLOOKUP(B716,ClassificationT!B:K,10,FALSE),"-")</f>
        <v>High school diploma or GED</v>
      </c>
      <c r="H716" s="2" t="str">
        <f>IFERROR(VLOOKUP(B716,ClassificationT!B:L,11,FALSE),"-")</f>
        <v>At Least 1 Year Of Experience Directly Related To The Duties And Responsibilities Specified.
Certification/Licensure
Successful Completion Of A Recognized Nursing Technician Certification Program.</v>
      </c>
      <c r="J716" s="2" t="str">
        <v>Nurse/Clinical Research Coord</v>
      </c>
      <c r="K716" s="2"/>
      <c r="N716" s="2"/>
    </row>
    <row r="717" spans="1:14" ht="19.5" customHeight="1" x14ac:dyDescent="0.25">
      <c r="A717" s="2" t="s">
        <v>1992</v>
      </c>
      <c r="B717" s="1" t="str">
        <f>VLOOKUP(A717,ClassificationT!A:B,2,FALSE)</f>
        <v>Office Assistant</v>
      </c>
      <c r="C717" s="2" t="str">
        <f>VLOOKUP(A717,ClassificationT!A:D,4,FALSE)</f>
        <v>SW</v>
      </c>
      <c r="D717" s="2" t="str">
        <f>VLOOKUP(A717,ClassificationT!A:C,3,FALSE)</f>
        <v>Grade 05</v>
      </c>
      <c r="E717" s="2">
        <f>VLOOKUP(A717,ClassificationT!A:T,19,FALSE)</f>
        <v>0</v>
      </c>
      <c r="F717" s="2">
        <f>VLOOKUP(A717,ClassificationT!A:T,20,FALSE)</f>
        <v>0</v>
      </c>
      <c r="G717" s="2" t="str">
        <f>IFERROR(VLOOKUP(B717,ClassificationT!B:K,10,FALSE),"-")</f>
        <v>High School Diploma or GED</v>
      </c>
      <c r="H717" s="2" t="str">
        <f>IFERROR(VLOOKUP(B717,ClassificationT!B:L,11,FALSE),"-")</f>
        <v>No Previous Experience Required.</v>
      </c>
      <c r="J717" s="2" t="str">
        <v>Nursing Technician</v>
      </c>
      <c r="K717" s="2"/>
      <c r="N717" s="2"/>
    </row>
    <row r="718" spans="1:14" ht="19.5" customHeight="1" x14ac:dyDescent="0.25">
      <c r="A718" s="2" t="s">
        <v>254</v>
      </c>
      <c r="B718" s="1" t="str">
        <f>VLOOKUP(A718,ClassificationT!A:B,2,FALSE)</f>
        <v>OMI Operations Director</v>
      </c>
      <c r="C718" s="2" t="str">
        <f>VLOOKUP(A718,ClassificationT!A:D,4,FALSE)</f>
        <v>SE</v>
      </c>
      <c r="D718" s="2" t="str">
        <f>VLOOKUP(A718,ClassificationT!A:C,3,FALSE)</f>
        <v>Grade 16</v>
      </c>
      <c r="E718" s="2">
        <f>VLOOKUP(A718,ClassificationT!A:T,19,FALSE)</f>
        <v>4</v>
      </c>
      <c r="F718" s="2">
        <f>VLOOKUP(A718,ClassificationT!A:T,20,FALSE)</f>
        <v>7</v>
      </c>
      <c r="G718" s="2" t="str">
        <f>IFERROR(VLOOKUP(B718,ClassificationT!B:K,10,FALSE),"-")</f>
        <v>Bachelor's degree</v>
      </c>
      <c r="H718" s="2" t="str">
        <f>IFERROR(VLOOKUP(B718,ClassificationT!B:L,11,FALSE),"-")</f>
        <v>At Least 7 Years Of Experience Directly Related To The Duties And Responsibilities Specified.</v>
      </c>
      <c r="J718" s="2" t="str">
        <v>Office Assistant</v>
      </c>
      <c r="K718" s="2"/>
      <c r="N718" s="2"/>
    </row>
    <row r="719" spans="1:14" ht="19.5" customHeight="1" x14ac:dyDescent="0.25">
      <c r="A719" s="2" t="s">
        <v>1885</v>
      </c>
      <c r="B719" s="1" t="str">
        <f>VLOOKUP(A719,ClassificationT!A:B,2,FALSE)</f>
        <v>OMI Records Tech</v>
      </c>
      <c r="C719" s="2" t="str">
        <f>VLOOKUP(A719,ClassificationT!A:D,4,FALSE)</f>
        <v>SN</v>
      </c>
      <c r="D719" s="2" t="str">
        <f>VLOOKUP(A719,ClassificationT!A:C,3,FALSE)</f>
        <v>Grade 07</v>
      </c>
      <c r="E719" s="2">
        <f>VLOOKUP(A719,ClassificationT!A:T,19,FALSE)</f>
        <v>0</v>
      </c>
      <c r="F719" s="2">
        <f>VLOOKUP(A719,ClassificationT!A:T,20,FALSE)</f>
        <v>1</v>
      </c>
      <c r="G719" s="2" t="str">
        <f>IFERROR(VLOOKUP(B719,ClassificationT!B:K,10,FALSE),"-")</f>
        <v>High school diploma or GED</v>
      </c>
      <c r="H719" s="2" t="str">
        <f>IFERROR(VLOOKUP(B719,ClassificationT!B:L,11,FALSE),"-")</f>
        <v>At Least 1 Year Of Experience Directly Related To The Duties And Responsibilities Specified.</v>
      </c>
      <c r="J719" s="2" t="str">
        <v>OMI Operations Director</v>
      </c>
      <c r="K719" s="2"/>
      <c r="N719" s="2"/>
    </row>
    <row r="720" spans="1:14" ht="19.5" customHeight="1" x14ac:dyDescent="0.25">
      <c r="A720" s="2" t="s">
        <v>61</v>
      </c>
      <c r="B720" s="1" t="str">
        <f>VLOOKUP(A720,ClassificationT!A:B,2,FALSE)</f>
        <v>Oncology Nurse (ICU)</v>
      </c>
      <c r="C720" s="2" t="str">
        <f>VLOOKUP(A720,ClassificationT!A:D,4,FALSE)</f>
        <v>SN</v>
      </c>
      <c r="D720" s="2" t="str">
        <f>VLOOKUP(A720,ClassificationT!A:C,3,FALSE)</f>
        <v>Grade 15</v>
      </c>
      <c r="E720" s="2">
        <f>VLOOKUP(A720,ClassificationT!A:T,19,FALSE)</f>
        <v>2</v>
      </c>
      <c r="F720" s="2">
        <f>VLOOKUP(A720,ClassificationT!A:T,20,FALSE)</f>
        <v>2</v>
      </c>
      <c r="G720" s="2" t="str">
        <f>IFERROR(VLOOKUP(B720,ClassificationT!B:K,10,FALSE),"-")</f>
        <v>Associate's degree in Nursing</v>
      </c>
      <c r="H720" s="2" t="str">
        <f>IFERROR(VLOOKUP(B720,ClassificationT!B:L,11,FALSE),"-")</f>
        <v>At least 2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720" s="2" t="str">
        <v>OMI Records Tech</v>
      </c>
      <c r="K720" s="2"/>
      <c r="N720" s="2"/>
    </row>
    <row r="721" spans="1:14" ht="19.5" customHeight="1" x14ac:dyDescent="0.25">
      <c r="A721" s="2" t="s">
        <v>975</v>
      </c>
      <c r="B721" s="1" t="str">
        <f>VLOOKUP(A721,ClassificationT!A:B,2,FALSE)</f>
        <v>Operations Manager</v>
      </c>
      <c r="C721" s="2" t="str">
        <f>VLOOKUP(A721,ClassificationT!A:D,4,FALSE)</f>
        <v>SE</v>
      </c>
      <c r="D721" s="2" t="str">
        <f>VLOOKUP(A721,ClassificationT!A:C,3,FALSE)</f>
        <v>Grade 13</v>
      </c>
      <c r="E721" s="2">
        <f>VLOOKUP(A721,ClassificationT!A:T,19,FALSE)</f>
        <v>0</v>
      </c>
      <c r="F721" s="2">
        <f>VLOOKUP(A721,ClassificationT!A:T,20,FALSE)</f>
        <v>5</v>
      </c>
      <c r="G721" s="2" t="str">
        <f>IFERROR(VLOOKUP(B721,ClassificationT!B:K,10,FALSE),"-")</f>
        <v>High school diploma or GED</v>
      </c>
      <c r="H721" s="2" t="str">
        <f>IFERROR(VLOOKUP(B721,ClassificationT!B:L,11,FALSE),"-")</f>
        <v>At Least 2 Years Of Experience Managing At Least One Of The Following Functional Areas: Fiscal Services, Administration And/Or Human Resources And 3 Years Of Additional Experience Directly Related To The Duties And Responsibilities Specified.</v>
      </c>
      <c r="J721" s="2" t="str">
        <v>Oncology Nurse (ICU)</v>
      </c>
      <c r="K721" s="2"/>
      <c r="N721" s="2"/>
    </row>
    <row r="722" spans="1:14" ht="19.5" customHeight="1" x14ac:dyDescent="0.25">
      <c r="A722" s="2" t="s">
        <v>1214</v>
      </c>
      <c r="B722" s="1" t="str">
        <f>VLOOKUP(A722,ClassificationT!A:B,2,FALSE)</f>
        <v>Operations Specialist</v>
      </c>
      <c r="C722" s="2" t="str">
        <f>VLOOKUP(A722,ClassificationT!A:D,4,FALSE)</f>
        <v>SE</v>
      </c>
      <c r="D722" s="2" t="str">
        <f>VLOOKUP(A722,ClassificationT!A:C,3,FALSE)</f>
        <v>Grade 11</v>
      </c>
      <c r="E722" s="2">
        <f>VLOOKUP(A722,ClassificationT!A:T,19,FALSE)</f>
        <v>0</v>
      </c>
      <c r="F722" s="2">
        <f>VLOOKUP(A722,ClassificationT!A:T,20,FALSE)</f>
        <v>7</v>
      </c>
      <c r="G722" s="2" t="str">
        <f>IFERROR(VLOOKUP(B722,ClassificationT!B:K,10,FALSE),"-")</f>
        <v>High school diploma or GED</v>
      </c>
      <c r="H722" s="2" t="str">
        <f>IFERROR(VLOOKUP(B722,ClassificationT!B:L,11,FALSE),"-")</f>
        <v>At Least 7 Years Of Experience Directly Related To The Duties And Responsibilities Specified.</v>
      </c>
      <c r="J722" s="2" t="str">
        <v>Operations Manager</v>
      </c>
      <c r="K722" s="2"/>
      <c r="N722" s="2"/>
    </row>
    <row r="723" spans="1:14" ht="19.5" customHeight="1" x14ac:dyDescent="0.25">
      <c r="A723" s="4" t="s">
        <v>5467</v>
      </c>
      <c r="B723" s="1" t="str">
        <f>VLOOKUP(A723,ClassificationT!A:B,2,FALSE)</f>
        <v xml:space="preserve">Operations Splst,Reading Room </v>
      </c>
      <c r="C723" s="4" t="str">
        <f>VLOOKUP(A723,ClassificationT!A:D,4,FALSE)</f>
        <v>SN</v>
      </c>
      <c r="D723" s="4" t="str">
        <f>VLOOKUP(A723,ClassificationT!A:C,3,FALSE)</f>
        <v>Grade 11</v>
      </c>
      <c r="E723" s="4">
        <f>VLOOKUP(A723,ClassificationT!A:T,19,FALSE)</f>
        <v>0</v>
      </c>
      <c r="F723" s="4">
        <f>VLOOKUP(A723,ClassificationT!A:T,20,FALSE)</f>
        <v>5</v>
      </c>
      <c r="G723" s="4" t="str">
        <f>IFERROR(VLOOKUP(B723,ClassificationT!B:K,10,FALSE),"-")</f>
        <v>High school diploma or GED</v>
      </c>
      <c r="H723" s="4" t="str">
        <f>IFERROR(VLOOKUP(B723,ClassificationT!B:L,11,FALSE),"-")</f>
        <v>At least 5 years of experience directly related to the duties and responsibilities specified. Must possess proficient knowledge of various radiology modalities such as MRI, CT, X-ray, nuclear medicine, fluoroscopy, and ultrasound.</v>
      </c>
      <c r="J723" s="2" t="str">
        <v>Operations Specialist</v>
      </c>
      <c r="K723" s="2"/>
      <c r="N723" s="2"/>
    </row>
    <row r="724" spans="1:14" ht="19.5" customHeight="1" x14ac:dyDescent="0.25">
      <c r="A724" s="2" t="s">
        <v>4422</v>
      </c>
      <c r="B724" s="1" t="str">
        <f>VLOOKUP(A724,ClassificationT!A:B,2,FALSE)</f>
        <v>Optometrist</v>
      </c>
      <c r="C724" s="2" t="str">
        <f>VLOOKUP(A724,ClassificationT!A:D,4,FALSE)</f>
        <v>SE</v>
      </c>
      <c r="D724" s="2" t="str">
        <f>VLOOKUP(A724,ClassificationT!A:C,3,FALSE)</f>
        <v>Grade 16</v>
      </c>
      <c r="E724" s="2">
        <f>VLOOKUP(A724,ClassificationT!A:T,19,FALSE)</f>
        <v>8</v>
      </c>
      <c r="F724" s="2">
        <f>VLOOKUP(A724,ClassificationT!A:T,20,FALSE)</f>
        <v>3</v>
      </c>
      <c r="G724" s="2" t="str">
        <f>IFERROR(VLOOKUP(B724,ClassificationT!B:K,10,FALSE),"-")</f>
        <v>Doctorate in Optometry</v>
      </c>
      <c r="H724" s="2" t="str">
        <f>IFERROR(VLOOKUP(B724,ClassificationT!B:L,11,FALSE),"-")</f>
        <v xml:space="preserve">At least 3 years of experience directly related to the duties and responsibilities specified. Certification/Licensure: Certified by the National Board of Examiners in Optometry (NBEO) and licensed by the State of New Mexico. </v>
      </c>
      <c r="J724" s="2" t="str">
        <v xml:space="preserve">Operations Splst,Reading Room </v>
      </c>
      <c r="K724" s="2"/>
      <c r="N724" s="2"/>
    </row>
    <row r="725" spans="1:14" ht="19.5" customHeight="1" x14ac:dyDescent="0.25">
      <c r="A725" s="2" t="s">
        <v>1799</v>
      </c>
      <c r="B725" s="1" t="str">
        <f>VLOOKUP(A725,ClassificationT!A:B,2,FALSE)</f>
        <v>Ornamental/Turf Pest Ctrl Tech</v>
      </c>
      <c r="C725" s="2" t="str">
        <f>VLOOKUP(A725,ClassificationT!A:D,4,FALSE)</f>
        <v>SN</v>
      </c>
      <c r="D725" s="2" t="str">
        <f>VLOOKUP(A725,ClassificationT!A:C,3,FALSE)</f>
        <v>Grade 08</v>
      </c>
      <c r="E725" s="2">
        <f>VLOOKUP(A725,ClassificationT!A:T,19,FALSE)</f>
        <v>0</v>
      </c>
      <c r="F725" s="2">
        <f>VLOOKUP(A725,ClassificationT!A:T,20,FALSE)</f>
        <v>3</v>
      </c>
      <c r="G725" s="2" t="str">
        <f>IFERROR(VLOOKUP(B725,ClassificationT!B:K,10,FALSE),"-")</f>
        <v>High school diploma or GED</v>
      </c>
      <c r="H725" s="2" t="str">
        <f>IFERROR(VLOOKUP(B725,ClassificationT!B:L,11,FALSE),"-")</f>
        <v>At Least 3 Years Of Experience Directly Related To The Duties And Responsibilities Specified.
Certification/Licensure
State Of New Mexico 3a Pesticide License In Ornamental And Turf Pest Control: Insecticides.
State Of New Mexico 3b Pesticide License In Ornamental And Turf Pest Control: Herbicides.</v>
      </c>
      <c r="J725" s="2" t="str">
        <v>Optometrist</v>
      </c>
      <c r="K725" s="2"/>
      <c r="N725" s="2"/>
    </row>
    <row r="726" spans="1:14" ht="19.5" customHeight="1" x14ac:dyDescent="0.25">
      <c r="A726" s="2" t="s">
        <v>1939</v>
      </c>
      <c r="B726" s="1" t="str">
        <f>VLOOKUP(A726,ClassificationT!A:B,2,FALSE)</f>
        <v>Painter</v>
      </c>
      <c r="C726" s="2" t="str">
        <f>VLOOKUP(A726,ClassificationT!A:D,4,FALSE)</f>
        <v>SW</v>
      </c>
      <c r="D726" s="2" t="str">
        <f>VLOOKUP(A726,ClassificationT!A:C,3,FALSE)</f>
        <v>Grade 06</v>
      </c>
      <c r="E726" s="2">
        <f>VLOOKUP(A726,ClassificationT!A:T,19,FALSE)</f>
        <v>0</v>
      </c>
      <c r="F726" s="2">
        <f>VLOOKUP(A726,ClassificationT!A:T,20,FALSE)</f>
        <v>0.5</v>
      </c>
      <c r="G726" s="2" t="str">
        <f>IFERROR(VLOOKUP(B726,ClassificationT!B:K,10,FALSE),"-")</f>
        <v>High school diploma or GED: at least 6 months of experience directly related to the duties and responsibilities specified.</v>
      </c>
      <c r="H726" s="2" t="str">
        <f>IFERROR(VLOOKUP(B726,ClassificationT!B:L,11,FALSE),"-")</f>
        <v>High School Diploma Or Ged: At Least 6 Months Of Experience Directly Related To The Duties And Responsibilities Specified.</v>
      </c>
      <c r="J726" s="2" t="str">
        <v>Ornamental/Turf Pest Ctrl Tech</v>
      </c>
      <c r="K726" s="2"/>
      <c r="N726" s="2"/>
    </row>
    <row r="727" spans="1:14" ht="19.5" customHeight="1" x14ac:dyDescent="0.25">
      <c r="A727" s="2" t="s">
        <v>1188</v>
      </c>
      <c r="B727" s="1" t="str">
        <f>VLOOKUP(A727,ClassificationT!A:B,2,FALSE)</f>
        <v>Paralegal</v>
      </c>
      <c r="C727" s="2" t="str">
        <f>VLOOKUP(A727,ClassificationT!A:D,4,FALSE)</f>
        <v>SN</v>
      </c>
      <c r="D727" s="2" t="str">
        <f>VLOOKUP(A727,ClassificationT!A:C,3,FALSE)</f>
        <v>Grade 11</v>
      </c>
      <c r="E727" s="2">
        <f>VLOOKUP(A727,ClassificationT!A:T,19,FALSE)</f>
        <v>0</v>
      </c>
      <c r="F727" s="2">
        <f>VLOOKUP(A727,ClassificationT!A:T,20,FALSE)</f>
        <v>7</v>
      </c>
      <c r="G727" s="2" t="str">
        <f>IFERROR(VLOOKUP(B727,ClassificationT!B:K,10,FALSE),"-")</f>
        <v>High school diploma or GED</v>
      </c>
      <c r="H727" s="2" t="str">
        <f>IFERROR(VLOOKUP(B727,ClassificationT!B:L,11,FALSE),"-")</f>
        <v>At Least 7 Years Of Experience Directly Related To The Duties And Responsibilities Specified.</v>
      </c>
      <c r="J727" s="2" t="str">
        <v>Painter</v>
      </c>
      <c r="K727" s="2"/>
      <c r="N727" s="2"/>
    </row>
    <row r="728" spans="1:14" ht="19.5" customHeight="1" x14ac:dyDescent="0.25">
      <c r="A728" s="2" t="s">
        <v>1965</v>
      </c>
      <c r="B728" s="1" t="str">
        <f>VLOOKUP(A728,ClassificationT!A:B,2,FALSE)</f>
        <v>Parking Equipment Tech</v>
      </c>
      <c r="C728" s="2" t="str">
        <f>VLOOKUP(A728,ClassificationT!A:D,4,FALSE)</f>
        <v>SW</v>
      </c>
      <c r="D728" s="2" t="str">
        <f>VLOOKUP(A728,ClassificationT!A:C,3,FALSE)</f>
        <v>Grade 05</v>
      </c>
      <c r="E728" s="2">
        <f>VLOOKUP(A728,ClassificationT!A:T,19,FALSE)</f>
        <v>0</v>
      </c>
      <c r="F728" s="2">
        <f>VLOOKUP(A728,ClassificationT!A:T,20,FALSE)</f>
        <v>0.5</v>
      </c>
      <c r="G728" s="2" t="str">
        <f>IFERROR(VLOOKUP(B728,ClassificationT!B:K,10,FALSE),"-")</f>
        <v>High school diploma or GED</v>
      </c>
      <c r="H728" s="2" t="str">
        <f>IFERROR(VLOOKUP(B728,ClassificationT!B:L,11,FALSE),"-")</f>
        <v>At Least 6 Months Of Experience Directly Related To The Duties And Responsibilities Specified.</v>
      </c>
      <c r="J728" s="2" t="str">
        <v>Paralegal</v>
      </c>
      <c r="K728" s="2"/>
      <c r="N728" s="2"/>
    </row>
    <row r="729" spans="1:14" ht="19.5" customHeight="1" x14ac:dyDescent="0.25">
      <c r="A729" s="2" t="s">
        <v>1963</v>
      </c>
      <c r="B729" s="1" t="str">
        <f>VLOOKUP(A729,ClassificationT!A:B,2,FALSE)</f>
        <v>Parking Officer</v>
      </c>
      <c r="C729" s="2" t="str">
        <f>VLOOKUP(A729,ClassificationT!A:D,4,FALSE)</f>
        <v>SW</v>
      </c>
      <c r="D729" s="2" t="str">
        <f>VLOOKUP(A729,ClassificationT!A:C,3,FALSE)</f>
        <v>Grade 05</v>
      </c>
      <c r="E729" s="2">
        <f>VLOOKUP(A729,ClassificationT!A:T,19,FALSE)</f>
        <v>0</v>
      </c>
      <c r="F729" s="2">
        <f>VLOOKUP(A729,ClassificationT!A:T,20,FALSE)</f>
        <v>0</v>
      </c>
      <c r="G729" s="2" t="str">
        <f>IFERROR(VLOOKUP(B729,ClassificationT!B:K,10,FALSE),"-")</f>
        <v>High School Diploma or GED</v>
      </c>
      <c r="H729" s="2" t="str">
        <f>IFERROR(VLOOKUP(B729,ClassificationT!B:L,11,FALSE),"-")</f>
        <v>No Previous Experience Required.</v>
      </c>
      <c r="J729" s="2" t="str">
        <v>Parking Equipment Tech</v>
      </c>
      <c r="K729" s="2"/>
      <c r="N729" s="2"/>
    </row>
    <row r="730" spans="1:14" ht="19.5" customHeight="1" x14ac:dyDescent="0.25">
      <c r="A730" s="2" t="s">
        <v>1881</v>
      </c>
      <c r="B730" s="1" t="str">
        <f>VLOOKUP(A730,ClassificationT!A:B,2,FALSE)</f>
        <v>Parking Services Rep</v>
      </c>
      <c r="C730" s="2" t="str">
        <f>VLOOKUP(A730,ClassificationT!A:D,4,FALSE)</f>
        <v>SU</v>
      </c>
      <c r="D730" s="2" t="str">
        <f>VLOOKUP(A730,ClassificationT!A:C,3,FALSE)</f>
        <v>Grade 07</v>
      </c>
      <c r="E730" s="2">
        <f>VLOOKUP(A730,ClassificationT!A:T,19,FALSE)</f>
        <v>0</v>
      </c>
      <c r="F730" s="2">
        <f>VLOOKUP(A730,ClassificationT!A:T,20,FALSE)</f>
        <v>3</v>
      </c>
      <c r="G730" s="2" t="str">
        <f>IFERROR(VLOOKUP(B730,ClassificationT!B:K,10,FALSE),"-")</f>
        <v>High school diploma or GED</v>
      </c>
      <c r="H730" s="2" t="str">
        <f>IFERROR(VLOOKUP(B730,ClassificationT!B:L,11,FALSE),"-")</f>
        <v>At Least 3 Years Of Experience Directly Related To The Duties And Responsibilities Specified.</v>
      </c>
      <c r="J730" s="2" t="str">
        <v>Parking Officer</v>
      </c>
      <c r="K730" s="2"/>
      <c r="N730" s="2"/>
    </row>
    <row r="731" spans="1:14" ht="19.5" customHeight="1" x14ac:dyDescent="0.25">
      <c r="A731" s="2" t="s">
        <v>1679</v>
      </c>
      <c r="B731" s="1" t="str">
        <f>VLOOKUP(A731,ClassificationT!A:B,2,FALSE)</f>
        <v>Pat Svcs Rep/Critical Care</v>
      </c>
      <c r="C731" s="2" t="str">
        <f>VLOOKUP(A731,ClassificationT!A:D,4,FALSE)</f>
        <v>SN</v>
      </c>
      <c r="D731" s="2" t="str">
        <f>VLOOKUP(A731,ClassificationT!A:C,3,FALSE)</f>
        <v>Grade 08</v>
      </c>
      <c r="E731" s="2">
        <f>VLOOKUP(A731,ClassificationT!A:T,19,FALSE)</f>
        <v>0</v>
      </c>
      <c r="F731" s="2">
        <f>VLOOKUP(A731,ClassificationT!A:T,20,FALSE)</f>
        <v>3</v>
      </c>
      <c r="G731" s="2" t="str">
        <f>IFERROR(VLOOKUP(B731,ClassificationT!B:K,10,FALSE),"-")</f>
        <v>High school diploma or GED</v>
      </c>
      <c r="H731" s="2" t="str">
        <f>IFERROR(VLOOKUP(B731,ClassificationT!B:L,11,FALSE),"-")</f>
        <v>At Least 3 Years Of Experience Directly Related To The Duties And Responsibilities Specified.</v>
      </c>
      <c r="J731" s="2" t="str">
        <v>Parking Services Rep</v>
      </c>
      <c r="K731" s="2"/>
      <c r="N731" s="2"/>
    </row>
    <row r="732" spans="1:14" ht="19.5" customHeight="1" x14ac:dyDescent="0.25">
      <c r="A732" s="2" t="s">
        <v>54</v>
      </c>
      <c r="B732" s="1" t="str">
        <f>VLOOKUP(A732,ClassificationT!A:B,2,FALSE)</f>
        <v>Pathologists' Assistant</v>
      </c>
      <c r="C732" s="2" t="str">
        <f>VLOOKUP(A732,ClassificationT!A:D,4,FALSE)</f>
        <v>SE</v>
      </c>
      <c r="D732" s="2" t="str">
        <f>VLOOKUP(A732,ClassificationT!A:C,3,FALSE)</f>
        <v>Grade 15</v>
      </c>
      <c r="E732" s="2">
        <f>VLOOKUP(A732,ClassificationT!A:T,19,FALSE)</f>
        <v>4</v>
      </c>
      <c r="F732" s="2">
        <f>VLOOKUP(A732,ClassificationT!A:T,20,FALSE)</f>
        <v>1</v>
      </c>
      <c r="G732" s="2" t="str">
        <f>IFERROR(VLOOKUP(B732,ClassificationT!B:K,10,FALSE),"-")</f>
        <v>Bachelor's degree from an accredited Pathologist Assistant program or in a medical or scientific field</v>
      </c>
      <c r="H732" s="2" t="str">
        <f>IFERROR(VLOOKUP(B732,ClassificationT!B:L,11,FALSE),"-")</f>
        <v>At Least 1 Year Of Experience Directly Related To The Duties And Responsibilities Specified.</v>
      </c>
      <c r="J732" s="2" t="str">
        <v>Pat Svcs Rep/Critical Care</v>
      </c>
      <c r="K732" s="2"/>
      <c r="N732" s="2"/>
    </row>
    <row r="733" spans="1:14" ht="19.5" customHeight="1" x14ac:dyDescent="0.25">
      <c r="A733" s="2" t="s">
        <v>1433</v>
      </c>
      <c r="B733" s="1" t="str">
        <f>VLOOKUP(A733,ClassificationT!A:B,2,FALSE)</f>
        <v>Patient Clinical Suppt Coord</v>
      </c>
      <c r="C733" s="2" t="str">
        <f>VLOOKUP(A733,ClassificationT!A:D,4,FALSE)</f>
        <v>SN</v>
      </c>
      <c r="D733" s="2" t="str">
        <f>VLOOKUP(A733,ClassificationT!A:C,3,FALSE)</f>
        <v>Grade 10</v>
      </c>
      <c r="E733" s="2">
        <f>VLOOKUP(A733,ClassificationT!A:T,19,FALSE)</f>
        <v>0</v>
      </c>
      <c r="F733" s="2">
        <f>VLOOKUP(A733,ClassificationT!A:T,20,FALSE)</f>
        <v>5</v>
      </c>
      <c r="G733" s="2" t="str">
        <f>IFERROR(VLOOKUP(B733,ClassificationT!B:K,10,FALSE),"-")</f>
        <v>High school diploma or GED</v>
      </c>
      <c r="H733" s="2" t="str">
        <f>IFERROR(VLOOKUP(B733,ClassificationT!B:L,11,FALSE),"-")</f>
        <v>At Least 5 Years Of Experience Directly Related To The Duties And Responsibilities Specified.</v>
      </c>
      <c r="J733" s="2" t="str">
        <v>Pathologists' Assistant</v>
      </c>
      <c r="K733" s="2"/>
      <c r="N733" s="2"/>
    </row>
    <row r="734" spans="1:14" ht="19.5" customHeight="1" x14ac:dyDescent="0.25">
      <c r="A734" s="4" t="s">
        <v>5349</v>
      </c>
      <c r="B734" s="1" t="str">
        <f>VLOOKUP(A734,ClassificationT!A:B,2,FALSE)</f>
        <v>Patron Services Coordinator</v>
      </c>
      <c r="C734" s="4" t="str">
        <f>VLOOKUP(A734,ClassificationT!A:D,4,FALSE)</f>
        <v>SN</v>
      </c>
      <c r="D734" s="4" t="str">
        <f>VLOOKUP(A734,ClassificationT!A:C,3,FALSE)</f>
        <v>Grade 08</v>
      </c>
      <c r="E734" s="4">
        <f>VLOOKUP(A734,ClassificationT!A:T,19,FALSE)</f>
        <v>0</v>
      </c>
      <c r="F734" s="4">
        <f>VLOOKUP(A734,ClassificationT!A:T,20,FALSE)</f>
        <v>3</v>
      </c>
      <c r="G734" s="4" t="str">
        <f>IFERROR(VLOOKUP(B734,ClassificationT!B:K,10,FALSE),"-")</f>
        <v>High school diploma or GED</v>
      </c>
      <c r="H734" s="4" t="str">
        <f>IFERROR(VLOOKUP(B734,ClassificationT!B:L,11,FALSE),"-")</f>
        <v>At least 3 years of experience directly related to the duties and responsibilities specified.</v>
      </c>
      <c r="J734" s="2" t="str">
        <v>Patient Clinical Suppt Coord</v>
      </c>
      <c r="K734" s="2"/>
      <c r="N734" s="2"/>
    </row>
    <row r="735" spans="1:14" ht="19.5" customHeight="1" x14ac:dyDescent="0.25">
      <c r="A735" s="2" t="s">
        <v>1320</v>
      </c>
      <c r="B735" s="1" t="str">
        <f>VLOOKUP(A735,ClassificationT!A:B,2,FALSE)</f>
        <v>Personal Trainer</v>
      </c>
      <c r="C735" s="2" t="str">
        <f>VLOOKUP(A735,ClassificationT!A:D,4,FALSE)</f>
        <v>SN</v>
      </c>
      <c r="D735" s="2" t="str">
        <f>VLOOKUP(A735,ClassificationT!A:C,3,FALSE)</f>
        <v>Grade 11</v>
      </c>
      <c r="E735" s="2">
        <f>VLOOKUP(A735,ClassificationT!A:T,19,FALSE)</f>
        <v>0</v>
      </c>
      <c r="F735" s="2">
        <f>VLOOKUP(A735,ClassificationT!A:T,20,FALSE)</f>
        <v>0</v>
      </c>
      <c r="G735" s="2" t="str">
        <f>IFERROR(VLOOKUP(B735,ClassificationT!B:K,10,FALSE),"-")</f>
        <v>High School diploma or GED</v>
      </c>
      <c r="H735" s="2" t="str">
        <f>IFERROR(VLOOKUP(B735,ClassificationT!B:L,11,FALSE),"-")</f>
        <v>National Certification In Personal Training (Issa, Ace, Acsm Or Nsca), Or Equivalent.</v>
      </c>
      <c r="J735" s="2" t="str">
        <v>Patron Services Coordinator</v>
      </c>
      <c r="K735" s="2"/>
      <c r="N735" s="2"/>
    </row>
    <row r="736" spans="1:14" ht="19.5" customHeight="1" x14ac:dyDescent="0.25">
      <c r="A736" s="2" t="s">
        <v>46</v>
      </c>
      <c r="B736" s="1" t="str">
        <f>VLOOKUP(A736,ClassificationT!A:B,2,FALSE)</f>
        <v>Pharmacist</v>
      </c>
      <c r="C736" s="2" t="str">
        <f>VLOOKUP(A736,ClassificationT!A:D,4,FALSE)</f>
        <v>SE</v>
      </c>
      <c r="D736" s="2" t="str">
        <f>VLOOKUP(A736,ClassificationT!A:C,3,FALSE)</f>
        <v>Grade 16</v>
      </c>
      <c r="E736" s="2">
        <f>VLOOKUP(A736,ClassificationT!A:T,19,FALSE)</f>
        <v>4</v>
      </c>
      <c r="F736" s="2">
        <f>VLOOKUP(A736,ClassificationT!A:T,20,FALSE)</f>
        <v>0.5</v>
      </c>
      <c r="G736" s="2" t="str">
        <f>IFERROR(VLOOKUP(B736,ClassificationT!B:K,10,FALSE),"-")</f>
        <v>Bachelor's degree in Pharmacy or Pharm.D.</v>
      </c>
      <c r="H736" s="2" t="str">
        <f>IFERROR(VLOOKUP(B736,ClassificationT!B:L,11,FALSE),"-")</f>
        <v>At Least 6 Months Of Experience Directly Related To The Duties And Responsibilities Specified.
Certification/Licensure
State Of New Mexico Licensed Pharmacist.</v>
      </c>
      <c r="J736" s="2" t="str">
        <v>Personal Trainer</v>
      </c>
      <c r="K736" s="2"/>
      <c r="N736" s="2"/>
    </row>
    <row r="737" spans="1:14" ht="19.5" customHeight="1" x14ac:dyDescent="0.25">
      <c r="A737" s="2" t="s">
        <v>1667</v>
      </c>
      <c r="B737" s="1" t="str">
        <f>VLOOKUP(A737,ClassificationT!A:B,2,FALSE)</f>
        <v>Pharmacy Tech</v>
      </c>
      <c r="C737" s="2" t="str">
        <f>VLOOKUP(A737,ClassificationT!A:D,4,FALSE)</f>
        <v>SN</v>
      </c>
      <c r="D737" s="2" t="str">
        <f>VLOOKUP(A737,ClassificationT!A:C,3,FALSE)</f>
        <v>Grade 09</v>
      </c>
      <c r="E737" s="2">
        <f>VLOOKUP(A737,ClassificationT!A:T,19,FALSE)</f>
        <v>0</v>
      </c>
      <c r="F737" s="2">
        <f>VLOOKUP(A737,ClassificationT!A:T,20,FALSE)</f>
        <v>0</v>
      </c>
      <c r="G737" s="2" t="str">
        <f>IFERROR(VLOOKUP(B737,ClassificationT!B:K,10,FALSE),"-")</f>
        <v>High school diploma or GED</v>
      </c>
      <c r="H737" s="2" t="str">
        <f>IFERROR(VLOOKUP(B737,ClassificationT!B:L,11,FALSE),"-")</f>
        <v>Licensed With The Nm Board Of Pharmacy.</v>
      </c>
      <c r="J737" s="2" t="str">
        <v>Pharmacist</v>
      </c>
      <c r="K737" s="2"/>
      <c r="N737" s="2"/>
    </row>
    <row r="738" spans="1:14" ht="19.5" customHeight="1" x14ac:dyDescent="0.25">
      <c r="A738" s="2" t="s">
        <v>1421</v>
      </c>
      <c r="B738" s="1" t="str">
        <f>VLOOKUP(A738,ClassificationT!A:B,2,FALSE)</f>
        <v>Piano Tech</v>
      </c>
      <c r="C738" s="2" t="str">
        <f>VLOOKUP(A738,ClassificationT!A:D,4,FALSE)</f>
        <v>SN</v>
      </c>
      <c r="D738" s="2" t="str">
        <f>VLOOKUP(A738,ClassificationT!A:C,3,FALSE)</f>
        <v>Grade 10</v>
      </c>
      <c r="E738" s="2">
        <f>VLOOKUP(A738,ClassificationT!A:T,19,FALSE)</f>
        <v>0</v>
      </c>
      <c r="F738" s="2">
        <f>VLOOKUP(A738,ClassificationT!A:T,20,FALSE)</f>
        <v>5</v>
      </c>
      <c r="G738" s="2" t="str">
        <f>IFERROR(VLOOKUP(B738,ClassificationT!B:K,10,FALSE),"-")</f>
        <v>High school diploma or GED</v>
      </c>
      <c r="H738" s="2" t="str">
        <f>IFERROR(VLOOKUP(B738,ClassificationT!B:L,11,FALSE),"-")</f>
        <v>At Least 5 Years Of Experience Directly Related To The Duties And Responsibilities Specified.</v>
      </c>
      <c r="J738" s="2" t="str">
        <v>Pharmacy Tech</v>
      </c>
      <c r="K738" s="2"/>
      <c r="N738" s="2"/>
    </row>
    <row r="739" spans="1:14" ht="19.5" customHeight="1" x14ac:dyDescent="0.25">
      <c r="A739" s="2" t="s">
        <v>5311</v>
      </c>
      <c r="B739" s="1" t="str">
        <f>VLOOKUP(A739,ClassificationT!A:B,2,FALSE)</f>
        <v>Planner</v>
      </c>
      <c r="C739" s="2" t="str">
        <f>VLOOKUP(A739,ClassificationT!A:D,4,FALSE)</f>
        <v>SE</v>
      </c>
      <c r="D739" s="2" t="str">
        <f>VLOOKUP(A739,ClassificationT!A:C,3,FALSE)</f>
        <v>Grade 13</v>
      </c>
      <c r="E739" s="2">
        <f>VLOOKUP(A739,ClassificationT!A:T,19,FALSE)</f>
        <v>4</v>
      </c>
      <c r="F739" s="2">
        <f>VLOOKUP(A739,ClassificationT!A:T,20,FALSE)</f>
        <v>3</v>
      </c>
      <c r="G739" s="2" t="str">
        <f>IFERROR(VLOOKUP(B739,ClassificationT!B:K,10,FALSE),"-")</f>
        <v>Bachelor's degree</v>
      </c>
      <c r="H739" s="2" t="str">
        <f>IFERROR(VLOOKUP(B739,ClassificationT!B:L,11,FALSE),"-")</f>
        <v>At Least 3 Years Of Experience Directly Related To The Duties And Responsibilities Specified.</v>
      </c>
      <c r="J739" s="2" t="str">
        <v>Piano Tech</v>
      </c>
      <c r="K739" s="2"/>
      <c r="N739" s="2"/>
    </row>
    <row r="740" spans="1:14" ht="19.5" customHeight="1" x14ac:dyDescent="0.25">
      <c r="A740" s="2" t="s">
        <v>5313</v>
      </c>
      <c r="B740" s="1" t="str">
        <f>VLOOKUP(A740,ClassificationT!A:B,2,FALSE)</f>
        <v>Planner,Sr</v>
      </c>
      <c r="C740" s="2" t="str">
        <f>VLOOKUP(A740,ClassificationT!A:D,4,FALSE)</f>
        <v>SE</v>
      </c>
      <c r="D740" s="2" t="str">
        <f>VLOOKUP(A740,ClassificationT!A:C,3,FALSE)</f>
        <v>Grade 14</v>
      </c>
      <c r="E740" s="2">
        <f>VLOOKUP(A740,ClassificationT!A:T,19,FALSE)</f>
        <v>4</v>
      </c>
      <c r="F740" s="2">
        <f>VLOOKUP(A740,ClassificationT!A:T,20,FALSE)</f>
        <v>7</v>
      </c>
      <c r="G740" s="2" t="str">
        <f>IFERROR(VLOOKUP(B740,ClassificationT!B:K,10,FALSE),"-")</f>
        <v>Bachelor's degree</v>
      </c>
      <c r="H740" s="2" t="str">
        <f>IFERROR(VLOOKUP(B740,ClassificationT!B:L,11,FALSE),"-")</f>
        <v>At Least 7 Years Of Experience Directly Related To The Duties And Responsibilities Specified.</v>
      </c>
      <c r="J740" s="2" t="str">
        <v>Planner</v>
      </c>
      <c r="K740" s="2"/>
      <c r="N740" s="2"/>
    </row>
    <row r="741" spans="1:14" ht="19.5" customHeight="1" x14ac:dyDescent="0.25">
      <c r="A741" s="2" t="s">
        <v>1753</v>
      </c>
      <c r="B741" s="1" t="str">
        <f>VLOOKUP(A741,ClassificationT!A:B,2,FALSE)</f>
        <v>Plumber 1</v>
      </c>
      <c r="C741" s="2" t="str">
        <f>VLOOKUP(A741,ClassificationT!A:D,4,FALSE)</f>
        <v>SW</v>
      </c>
      <c r="D741" s="2" t="str">
        <f>VLOOKUP(A741,ClassificationT!A:C,3,FALSE)</f>
        <v>Grade 08</v>
      </c>
      <c r="E741" s="2">
        <f>VLOOKUP(A741,ClassificationT!A:T,19,FALSE)</f>
        <v>0</v>
      </c>
      <c r="F741" s="2">
        <f>VLOOKUP(A741,ClassificationT!A:T,20,FALSE)</f>
        <v>2</v>
      </c>
      <c r="G741" s="2" t="str">
        <f>IFERROR(VLOOKUP(B741,ClassificationT!B:K,10,FALSE),"-")</f>
        <v>High school diploma or GED</v>
      </c>
      <c r="H741" s="2" t="str">
        <f>IFERROR(VLOOKUP(B741,ClassificationT!B:L,11,FALSE),"-")</f>
        <v>At Least 2 Years Of Experience Directly Related To The Duties And Responsibilities Specified.
Possession Of A Current State Of New Mexico Journeyman Plumber'S License.</v>
      </c>
      <c r="J741" s="2" t="str">
        <v>Planner,Sr</v>
      </c>
      <c r="K741" s="2"/>
      <c r="N741" s="2"/>
    </row>
    <row r="742" spans="1:14" ht="19.5" customHeight="1" x14ac:dyDescent="0.25">
      <c r="A742" s="2" t="s">
        <v>1477</v>
      </c>
      <c r="B742" s="1" t="str">
        <f>VLOOKUP(A742,ClassificationT!A:B,2,FALSE)</f>
        <v>Plumber 2</v>
      </c>
      <c r="C742" s="2" t="str">
        <f>VLOOKUP(A742,ClassificationT!A:D,4,FALSE)</f>
        <v>SW</v>
      </c>
      <c r="D742" s="2" t="str">
        <f>VLOOKUP(A742,ClassificationT!A:C,3,FALSE)</f>
        <v>Grade 10</v>
      </c>
      <c r="E742" s="2">
        <f>VLOOKUP(A742,ClassificationT!A:T,19,FALSE)</f>
        <v>0</v>
      </c>
      <c r="F742" s="2">
        <f>VLOOKUP(A742,ClassificationT!A:T,20,FALSE)</f>
        <v>4</v>
      </c>
      <c r="G742" s="2" t="str">
        <f>IFERROR(VLOOKUP(B742,ClassificationT!B:K,10,FALSE),"-")</f>
        <v>High school diploma or GED</v>
      </c>
      <c r="H742" s="2" t="str">
        <f>IFERROR(VLOOKUP(B742,ClassificationT!B:L,11,FALSE),"-")</f>
        <v>At Least 4 Years Of Trades Experience Directly Related To The Duties And Responsibilities Specified.
Possession Of A Current New Mexico Journeyman Plumber'S License.</v>
      </c>
      <c r="J742" s="2" t="str">
        <v>Plumber 1</v>
      </c>
      <c r="K742" s="2"/>
      <c r="N742" s="2"/>
    </row>
    <row r="743" spans="1:14" ht="19.5" customHeight="1" x14ac:dyDescent="0.25">
      <c r="A743" s="2" t="s">
        <v>27</v>
      </c>
      <c r="B743" s="1" t="str">
        <f>VLOOKUP(A743,ClassificationT!A:B,2,FALSE)</f>
        <v>Poison Info Splst (Certified)</v>
      </c>
      <c r="C743" s="2" t="str">
        <f>VLOOKUP(A743,ClassificationT!A:D,4,FALSE)</f>
        <v>SN</v>
      </c>
      <c r="D743" s="2" t="str">
        <f>VLOOKUP(A743,ClassificationT!A:C,3,FALSE)</f>
        <v>Grade 16</v>
      </c>
      <c r="E743" s="2">
        <f>VLOOKUP(A743,ClassificationT!A:T,19,FALSE)</f>
        <v>4</v>
      </c>
      <c r="F743" s="2">
        <f>VLOOKUP(A743,ClassificationT!A:T,20,FALSE)</f>
        <v>1</v>
      </c>
      <c r="G743" s="2" t="str">
        <f>IFERROR(VLOOKUP(B743,ClassificationT!B:K,10,FALSE),"-")</f>
        <v>Bachelor's or Doctorate degree in Pharmacy</v>
      </c>
      <c r="H743" s="2" t="str">
        <f>IFERROR(VLOOKUP(B743,ClassificationT!B:L,11,FALSE),"-")</f>
        <v>At Least 1 Year Of Experience Directly Related To The Duties And Responsibilities Specified.
Certification/Licensure
Licensed As Pharmacist In The State Of New Mexico Or Must Be Eligible For New Mexico Licensure Within Six (6) Months From Date Of Hire.
Specialist Certification By The American Association Of Poison Control Centers.</v>
      </c>
      <c r="J743" s="2" t="str">
        <v>Plumber 2</v>
      </c>
      <c r="K743" s="2"/>
      <c r="N743" s="2"/>
    </row>
    <row r="744" spans="1:14" ht="19.5" customHeight="1" x14ac:dyDescent="0.25">
      <c r="A744" s="2" t="s">
        <v>31</v>
      </c>
      <c r="B744" s="1" t="str">
        <f>VLOOKUP(A744,ClassificationT!A:B,2,FALSE)</f>
        <v>Poison Information Specialist</v>
      </c>
      <c r="C744" s="2" t="str">
        <f>VLOOKUP(A744,ClassificationT!A:D,4,FALSE)</f>
        <v>SN</v>
      </c>
      <c r="D744" s="2" t="str">
        <f>VLOOKUP(A744,ClassificationT!A:C,3,FALSE)</f>
        <v>Grade 15</v>
      </c>
      <c r="E744" s="2">
        <f>VLOOKUP(A744,ClassificationT!A:T,19,FALSE)</f>
        <v>4</v>
      </c>
      <c r="F744" s="2">
        <f>VLOOKUP(A744,ClassificationT!A:T,20,FALSE)</f>
        <v>0</v>
      </c>
      <c r="G744" s="2" t="str">
        <f>IFERROR(VLOOKUP(B744,ClassificationT!B:K,10,FALSE),"-")</f>
        <v>Bachelor's degree in Pharmacy. 
Certification/Licensure
Must be eligible for licensure as a Pharmacist in the State of New Mexico.</v>
      </c>
      <c r="H744" s="2" t="str">
        <f>IFERROR(VLOOKUP(B744,ClassificationT!B:L,11,FALSE),"-")</f>
        <v>Bachelor'S Degree In Pharmacy. 
Certification/Licensure
Must Be Eligible For Licensure As A Pharmacist In The State Of New Mexico.</v>
      </c>
      <c r="J744" s="2" t="str">
        <v>Poison Info Splst (Certified)</v>
      </c>
      <c r="K744" s="2"/>
      <c r="N744" s="2"/>
    </row>
    <row r="745" spans="1:14" ht="19.5" customHeight="1" x14ac:dyDescent="0.25">
      <c r="A745" s="2" t="s">
        <v>1825</v>
      </c>
      <c r="B745" s="1" t="str">
        <f>VLOOKUP(A745,ClassificationT!A:B,2,FALSE)</f>
        <v>Poison Information Tech</v>
      </c>
      <c r="C745" s="2" t="str">
        <f>VLOOKUP(A745,ClassificationT!A:D,4,FALSE)</f>
        <v>SN</v>
      </c>
      <c r="D745" s="2" t="str">
        <f>VLOOKUP(A745,ClassificationT!A:C,3,FALSE)</f>
        <v>Grade 07</v>
      </c>
      <c r="E745" s="2">
        <f>VLOOKUP(A745,ClassificationT!A:T,19,FALSE)</f>
        <v>0</v>
      </c>
      <c r="F745" s="2">
        <f>VLOOKUP(A745,ClassificationT!A:T,20,FALSE)</f>
        <v>0.5</v>
      </c>
      <c r="G745" s="2" t="str">
        <f>IFERROR(VLOOKUP(B745,ClassificationT!B:K,10,FALSE),"-")</f>
        <v>High school diploma or GED</v>
      </c>
      <c r="H745" s="2" t="str">
        <f>IFERROR(VLOOKUP(B745,ClassificationT!B:L,11,FALSE),"-")</f>
        <v>At Least 6 Months Of Experience Directly Related To The Duties And Responsibilities Specified.</v>
      </c>
      <c r="J745" s="2" t="str">
        <v>Poison Information Specialist</v>
      </c>
      <c r="K745" s="2"/>
      <c r="N745" s="2"/>
    </row>
    <row r="746" spans="1:14" ht="19.5" customHeight="1" x14ac:dyDescent="0.25">
      <c r="A746" s="2" t="s">
        <v>452</v>
      </c>
      <c r="B746" s="1" t="str">
        <f>VLOOKUP(A746,ClassificationT!A:B,2,FALSE)</f>
        <v>Police Commander</v>
      </c>
      <c r="C746" s="2" t="str">
        <f>VLOOKUP(A746,ClassificationT!A:D,4,FALSE)</f>
        <v>SE</v>
      </c>
      <c r="D746" s="2" t="str">
        <f>VLOOKUP(A746,ClassificationT!A:C,3,FALSE)</f>
        <v>Grade 15</v>
      </c>
      <c r="E746" s="2">
        <f>VLOOKUP(A746,ClassificationT!A:T,19,FALSE)</f>
        <v>4</v>
      </c>
      <c r="F746" s="2">
        <f>VLOOKUP(A746,ClassificationT!A:T,20,FALSE)</f>
        <v>5</v>
      </c>
      <c r="G746" s="2" t="str">
        <f>IFERROR(VLOOKUP(B746,ClassificationT!B:K,10,FALSE),"-")</f>
        <v>Bachelor's degree</v>
      </c>
      <c r="H746" s="2" t="str">
        <f>IFERROR(VLOOKUP(B746,ClassificationT!B:L,11,FALSE),"-")</f>
        <v>At Least 5 Years Of Supervisory Experience Directly Related To The Duties And Responsibilities Specified.
Certification/Licensure
State Of New Mexico Certified Law Enforcement Officer, Or Eligibility For Certification By Waiver.</v>
      </c>
      <c r="J746" s="2" t="str">
        <v>Poison Information Tech</v>
      </c>
      <c r="K746" s="2"/>
      <c r="N746" s="2"/>
    </row>
    <row r="747" spans="1:14" ht="19.5" customHeight="1" x14ac:dyDescent="0.25">
      <c r="A747" s="2" t="s">
        <v>1620</v>
      </c>
      <c r="B747" s="1" t="str">
        <f>VLOOKUP(A747,ClassificationT!A:B,2,FALSE)</f>
        <v>Police Dispatch Supervisor</v>
      </c>
      <c r="C747" s="2" t="str">
        <f>VLOOKUP(A747,ClassificationT!A:D,4,FALSE)</f>
        <v>SN</v>
      </c>
      <c r="D747" s="2" t="str">
        <f>VLOOKUP(A747,ClassificationT!A:C,3,FALSE)</f>
        <v>Grade 09</v>
      </c>
      <c r="E747" s="2">
        <f>VLOOKUP(A747,ClassificationT!A:T,19,FALSE)</f>
        <v>0</v>
      </c>
      <c r="F747" s="2">
        <f>VLOOKUP(A747,ClassificationT!A:T,20,FALSE)</f>
        <v>0</v>
      </c>
      <c r="G747" s="2" t="str">
        <f>IFERROR(VLOOKUP(B747,ClassificationT!B:K,10,FALSE),"-")</f>
        <v>High School Diploma or GED</v>
      </c>
      <c r="H747" s="2" t="str">
        <f>IFERROR(VLOOKUP(B747,ClassificationT!B:L,11,FALSE),"-")</f>
        <v xml:space="preserve">Or Eligibility For Certification By Waiver.
</v>
      </c>
      <c r="J747" s="2" t="str">
        <v>Police Commander</v>
      </c>
      <c r="K747" s="2"/>
      <c r="N747" s="2"/>
    </row>
    <row r="748" spans="1:14" ht="19.5" customHeight="1" x14ac:dyDescent="0.25">
      <c r="A748" s="2" t="s">
        <v>1737</v>
      </c>
      <c r="B748" s="1" t="str">
        <f>VLOOKUP(A748,ClassificationT!A:B,2,FALSE)</f>
        <v>Police Dispatcher</v>
      </c>
      <c r="C748" s="2" t="str">
        <f>VLOOKUP(A748,ClassificationT!A:D,4,FALSE)</f>
        <v>SW</v>
      </c>
      <c r="D748" s="2" t="str">
        <f>VLOOKUP(A748,ClassificationT!A:C,3,FALSE)</f>
        <v>Grade 08</v>
      </c>
      <c r="E748" s="2">
        <f>VLOOKUP(A748,ClassificationT!A:T,19,FALSE)</f>
        <v>0</v>
      </c>
      <c r="F748" s="2">
        <f>VLOOKUP(A748,ClassificationT!A:T,20,FALSE)</f>
        <v>0</v>
      </c>
      <c r="G748" s="2" t="str">
        <f>IFERROR(VLOOKUP(B748,ClassificationT!B:K,10,FALSE),"-")</f>
        <v xml:space="preserve">High School Diploma or GED and Certification/Licensure State of New Mexico Public Safety Telecommunicator or eligibility for certification by waiver. </v>
      </c>
      <c r="H748" s="2" t="str">
        <f>IFERROR(VLOOKUP(B748,ClassificationT!B:L,11,FALSE),"-")</f>
        <v>High School Diploma Or Ged And Certification/Licensure State Of New Mexico Public Safety Telecommunicator Or Eligibility For Certification By Waiver.</v>
      </c>
      <c r="J748" s="2" t="str">
        <v>Police Dispatch Supervisor</v>
      </c>
      <c r="K748" s="2"/>
      <c r="N748" s="2"/>
    </row>
    <row r="749" spans="1:14" ht="19.5" customHeight="1" x14ac:dyDescent="0.25">
      <c r="A749" s="2" t="s">
        <v>1861</v>
      </c>
      <c r="B749" s="1" t="str">
        <f>VLOOKUP(A749,ClassificationT!A:B,2,FALSE)</f>
        <v>Police Dispatcher,Pre-Cert</v>
      </c>
      <c r="C749" s="2" t="str">
        <f>VLOOKUP(A749,ClassificationT!A:D,4,FALSE)</f>
        <v>SW</v>
      </c>
      <c r="D749" s="2" t="str">
        <f>VLOOKUP(A749,ClassificationT!A:C,3,FALSE)</f>
        <v>Grade 07</v>
      </c>
      <c r="E749" s="2">
        <f>VLOOKUP(A749,ClassificationT!A:T,19,FALSE)</f>
        <v>0</v>
      </c>
      <c r="F749" s="2">
        <f>VLOOKUP(A749,ClassificationT!A:T,20,FALSE)</f>
        <v>0</v>
      </c>
      <c r="G749" s="2" t="str">
        <f>IFERROR(VLOOKUP(B749,ClassificationT!B:K,10,FALSE),"-")</f>
        <v>High School Diploma or GED</v>
      </c>
      <c r="H749" s="2" t="str">
        <f>IFERROR(VLOOKUP(B749,ClassificationT!B:L,11,FALSE),"-")</f>
        <v>No Previous Experience Required.</v>
      </c>
      <c r="J749" s="2" t="str">
        <v>Police Dispatcher</v>
      </c>
      <c r="K749" s="2"/>
      <c r="N749" s="2"/>
    </row>
    <row r="750" spans="1:14" ht="19.5" customHeight="1" x14ac:dyDescent="0.25">
      <c r="A750" s="2" t="s">
        <v>892</v>
      </c>
      <c r="B750" s="1" t="str">
        <f>VLOOKUP(A750,ClassificationT!A:B,2,FALSE)</f>
        <v>Police Lieutenant</v>
      </c>
      <c r="C750" s="2" t="str">
        <f>VLOOKUP(A750,ClassificationT!A:D,4,FALSE)</f>
        <v>SN</v>
      </c>
      <c r="D750" s="2" t="str">
        <f>VLOOKUP(A750,ClassificationT!A:C,3,FALSE)</f>
        <v>Grade 13</v>
      </c>
      <c r="E750" s="2">
        <f>VLOOKUP(A750,ClassificationT!A:T,19,FALSE)</f>
        <v>2</v>
      </c>
      <c r="F750" s="2">
        <f>VLOOKUP(A750,ClassificationT!A:T,20,FALSE)</f>
        <v>3</v>
      </c>
      <c r="G750" s="2" t="str">
        <f>IFERROR(VLOOKUP(B750,ClassificationT!B:K,10,FALSE),"-")</f>
        <v>Graduation from an accredited law enforcement academy</v>
      </c>
      <c r="H750" s="2" t="str">
        <f>IFERROR(VLOOKUP(B750,ClassificationT!B:L,11,FALSE),"-")</f>
        <v>At Least 3 Years Of Supervisory Experience Directly Related To The Duties And Responsibilities Specified.
Certification/Licensure
State Of New Mexico Certified Law Enforcement Officer, Or Eligibility For Certification By Waiver.</v>
      </c>
      <c r="J750" s="2" t="str">
        <v>Police Dispatcher,Pre-Cert</v>
      </c>
      <c r="K750" s="2"/>
      <c r="N750" s="2"/>
    </row>
    <row r="751" spans="1:14" ht="19.5" customHeight="1" x14ac:dyDescent="0.25">
      <c r="A751" s="2" t="s">
        <v>1287</v>
      </c>
      <c r="B751" s="1" t="str">
        <f>VLOOKUP(A751,ClassificationT!A:B,2,FALSE)</f>
        <v>Police Officer</v>
      </c>
      <c r="C751" s="2" t="str">
        <f>VLOOKUP(A751,ClassificationT!A:D,4,FALSE)</f>
        <v>SP</v>
      </c>
      <c r="D751" s="2" t="str">
        <f>VLOOKUP(A751,ClassificationT!A:C,3,FALSE)</f>
        <v>Grade 11</v>
      </c>
      <c r="E751" s="2">
        <f>VLOOKUP(A751,ClassificationT!A:T,19,FALSE)</f>
        <v>2</v>
      </c>
      <c r="F751" s="2">
        <f>VLOOKUP(A751,ClassificationT!A:T,20,FALSE)</f>
        <v>0</v>
      </c>
      <c r="G751" s="2" t="str">
        <f>IFERROR(VLOOKUP(B751,ClassificationT!B:K,10,FALSE),"-")</f>
        <v>Graduation from an accredited law enforcement academy</v>
      </c>
      <c r="H751" s="2" t="str">
        <f>IFERROR(VLOOKUP(B751,ClassificationT!B:L,11,FALSE),"-")</f>
        <v>No Previous Experience Required.
Certification/Licensure
State Of New Mexico Certified Law Enforcement Officer, Or Eligibility For Certification By Waiver.</v>
      </c>
      <c r="J751" s="2" t="str">
        <v>Police Lieutenant</v>
      </c>
      <c r="K751" s="2"/>
      <c r="N751" s="2"/>
    </row>
    <row r="752" spans="1:14" ht="19.5" customHeight="1" x14ac:dyDescent="0.25">
      <c r="A752" s="2" t="s">
        <v>1601</v>
      </c>
      <c r="B752" s="1" t="str">
        <f>VLOOKUP(A752,ClassificationT!A:B,2,FALSE)</f>
        <v>Police Recruit</v>
      </c>
      <c r="C752" s="2" t="str">
        <f>VLOOKUP(A752,ClassificationT!A:D,4,FALSE)</f>
        <v>SP</v>
      </c>
      <c r="D752" s="2" t="str">
        <f>VLOOKUP(A752,ClassificationT!A:C,3,FALSE)</f>
        <v>Grade 09</v>
      </c>
      <c r="E752" s="2">
        <f>VLOOKUP(A752,ClassificationT!A:T,19,FALSE)</f>
        <v>0</v>
      </c>
      <c r="F752" s="2">
        <f>VLOOKUP(A752,ClassificationT!A:T,20,FALSE)</f>
        <v>0</v>
      </c>
      <c r="G752" s="2" t="str">
        <f>IFERROR(VLOOKUP(B752,ClassificationT!B:K,10,FALSE),"-")</f>
        <v>High School Diploma or GED</v>
      </c>
      <c r="H752" s="2" t="str">
        <f>IFERROR(VLOOKUP(B752,ClassificationT!B:L,11,FALSE),"-")</f>
        <v>No Previous Experience Required.</v>
      </c>
      <c r="J752" s="2" t="str">
        <v>Police Officer</v>
      </c>
      <c r="K752" s="2"/>
      <c r="N752" s="2"/>
    </row>
    <row r="753" spans="1:14" ht="19.5" customHeight="1" x14ac:dyDescent="0.25">
      <c r="A753" s="2" t="s">
        <v>1156</v>
      </c>
      <c r="B753" s="1" t="str">
        <f>VLOOKUP(A753,ClassificationT!A:B,2,FALSE)</f>
        <v>Police Sergeant</v>
      </c>
      <c r="C753" s="2" t="str">
        <f>VLOOKUP(A753,ClassificationT!A:D,4,FALSE)</f>
        <v>SP</v>
      </c>
      <c r="D753" s="2" t="str">
        <f>VLOOKUP(A753,ClassificationT!A:C,3,FALSE)</f>
        <v>Grade 12</v>
      </c>
      <c r="E753" s="2">
        <f>VLOOKUP(A753,ClassificationT!A:T,19,FALSE)</f>
        <v>0</v>
      </c>
      <c r="F753" s="2">
        <f>VLOOKUP(A753,ClassificationT!A:T,20,FALSE)</f>
        <v>1</v>
      </c>
      <c r="G753" s="2" t="str">
        <f>IFERROR(VLOOKUP(B753,ClassificationT!B:K,10,FALSE),"-")</f>
        <v>Graduation from an accredited law enforcement academy</v>
      </c>
      <c r="H753" s="2" t="str">
        <f>IFERROR(VLOOKUP(B753,ClassificationT!B:L,11,FALSE),"-")</f>
        <v>At Least 1 Year Of Experience Directly Related To The Duties And Responsibilities Specified.
Certification/Licensure
State Of New Mexico Certified Law Enforcement Officer, Or Eligibility For Certification By Waiver.</v>
      </c>
      <c r="J753" s="2" t="str">
        <v>Police Recruit</v>
      </c>
      <c r="K753" s="2"/>
      <c r="N753" s="2"/>
    </row>
    <row r="754" spans="1:14" ht="19.5" customHeight="1" x14ac:dyDescent="0.25">
      <c r="A754" s="2" t="s">
        <v>1759</v>
      </c>
      <c r="B754" s="1" t="str">
        <f>VLOOKUP(A754,ClassificationT!A:B,2,FALSE)</f>
        <v>Pool/Facilities Maint Tech</v>
      </c>
      <c r="C754" s="2" t="str">
        <f>VLOOKUP(A754,ClassificationT!A:D,4,FALSE)</f>
        <v>SN</v>
      </c>
      <c r="D754" s="2" t="str">
        <f>VLOOKUP(A754,ClassificationT!A:C,3,FALSE)</f>
        <v>Grade 08</v>
      </c>
      <c r="E754" s="2">
        <f>VLOOKUP(A754,ClassificationT!A:T,19,FALSE)</f>
        <v>0</v>
      </c>
      <c r="F754" s="2">
        <f>VLOOKUP(A754,ClassificationT!A:T,20,FALSE)</f>
        <v>1</v>
      </c>
      <c r="G754" s="2" t="str">
        <f>IFERROR(VLOOKUP(B754,ClassificationT!B:K,10,FALSE),"-")</f>
        <v>High school diploma or GED</v>
      </c>
      <c r="H754" s="2" t="str">
        <f>IFERROR(VLOOKUP(B754,ClassificationT!B:L,11,FALSE),"-")</f>
        <v>At Least 1 Year Of Experience Directly Related To The Duties And Responsibilities Specified.</v>
      </c>
      <c r="J754" s="2" t="str">
        <v>Police Sergeant</v>
      </c>
      <c r="K754" s="2"/>
      <c r="N754" s="2"/>
    </row>
    <row r="755" spans="1:14" ht="19.5" customHeight="1" x14ac:dyDescent="0.25">
      <c r="A755" s="4" t="s">
        <v>5064</v>
      </c>
      <c r="B755" s="1" t="str">
        <f>VLOOKUP(A755,ClassificationT!A:B,2,FALSE)</f>
        <v>Popejoy Mktg/Prgming Splst</v>
      </c>
      <c r="C755" s="2" t="str">
        <f>VLOOKUP(A755,ClassificationT!A:D,4,FALSE)</f>
        <v>SE</v>
      </c>
      <c r="D755" s="4" t="str">
        <f>VLOOKUP(A755,ClassificationT!A:C,3,FALSE)</f>
        <v>Grade 11</v>
      </c>
      <c r="E755" s="4">
        <f>VLOOKUP(A755,ClassificationT!A:T,19,FALSE)</f>
        <v>4</v>
      </c>
      <c r="F755" s="4">
        <f>VLOOKUP(A755,ClassificationT!A:T,20,FALSE)</f>
        <v>7</v>
      </c>
      <c r="G755" s="4" t="str">
        <f>IFERROR(VLOOKUP(B755,ClassificationT!B:K,10,FALSE),"-")</f>
        <v>Bachelor's degree</v>
      </c>
      <c r="H755" s="4" t="str">
        <f>IFERROR(VLOOKUP(B755,ClassificationT!B:L,11,FALSE),"-")</f>
        <v>At least 7 years of experience directly related to the duties and responsibilities specified.</v>
      </c>
      <c r="J755" s="2" t="str">
        <v>Pool/Facilities Maint Tech</v>
      </c>
      <c r="K755" s="2"/>
      <c r="N755" s="2"/>
    </row>
    <row r="756" spans="1:14" ht="19.5" customHeight="1" x14ac:dyDescent="0.25">
      <c r="A756" s="2" t="s">
        <v>1973</v>
      </c>
      <c r="B756" s="1" t="str">
        <f>VLOOKUP(A756,ClassificationT!A:B,2,FALSE)</f>
        <v>Postal Tech</v>
      </c>
      <c r="C756" s="2" t="str">
        <f>VLOOKUP(A756,ClassificationT!A:D,4,FALSE)</f>
        <v>SW</v>
      </c>
      <c r="D756" s="2" t="str">
        <f>VLOOKUP(A756,ClassificationT!A:C,3,FALSE)</f>
        <v>Grade 05</v>
      </c>
      <c r="E756" s="2">
        <f>VLOOKUP(A756,ClassificationT!A:T,19,FALSE)</f>
        <v>0</v>
      </c>
      <c r="F756" s="2">
        <f>VLOOKUP(A756,ClassificationT!A:T,20,FALSE)</f>
        <v>1</v>
      </c>
      <c r="G756" s="2" t="str">
        <f>IFERROR(VLOOKUP(B756,ClassificationT!B:K,10,FALSE),"-")</f>
        <v>High school diploma or GED</v>
      </c>
      <c r="H756" s="2" t="str">
        <f>IFERROR(VLOOKUP(B756,ClassificationT!B:L,11,FALSE),"-")</f>
        <v>At Least 1 Year Of Experience Directly Related To The Duties And Responsibilities Specified.</v>
      </c>
      <c r="J756" s="2" t="str">
        <v>Popejoy Mktg/Prgming Splst</v>
      </c>
      <c r="K756" s="2"/>
      <c r="N756" s="2"/>
    </row>
    <row r="757" spans="1:14" ht="19.5" customHeight="1" x14ac:dyDescent="0.25">
      <c r="A757" s="2" t="s">
        <v>1883</v>
      </c>
      <c r="B757" s="1" t="str">
        <f>VLOOKUP(A757,ClassificationT!A:B,2,FALSE)</f>
        <v>Postal Tech,Sr</v>
      </c>
      <c r="C757" s="2" t="str">
        <f>VLOOKUP(A757,ClassificationT!A:D,4,FALSE)</f>
        <v>SN</v>
      </c>
      <c r="D757" s="2" t="str">
        <f>VLOOKUP(A757,ClassificationT!A:C,3,FALSE)</f>
        <v>Grade 07</v>
      </c>
      <c r="E757" s="2">
        <f>VLOOKUP(A757,ClassificationT!A:T,19,FALSE)</f>
        <v>0</v>
      </c>
      <c r="F757" s="2">
        <f>VLOOKUP(A757,ClassificationT!A:T,20,FALSE)</f>
        <v>3</v>
      </c>
      <c r="G757" s="2" t="str">
        <f>IFERROR(VLOOKUP(B757,ClassificationT!B:K,10,FALSE),"-")</f>
        <v>High school diploma or GED</v>
      </c>
      <c r="H757" s="2" t="str">
        <f>IFERROR(VLOOKUP(B757,ClassificationT!B:L,11,FALSE),"-")</f>
        <v>At Least 3 Years Of Experience Directly Related To The Duties And Responsibilities Specified.</v>
      </c>
      <c r="J757" s="2" t="str">
        <v>Postal Tech</v>
      </c>
      <c r="K757" s="2"/>
      <c r="N757" s="2"/>
    </row>
    <row r="758" spans="1:14" ht="19.5" customHeight="1" x14ac:dyDescent="0.25">
      <c r="A758" s="2" t="s">
        <v>1698</v>
      </c>
      <c r="B758" s="1" t="str">
        <f>VLOOKUP(A758,ClassificationT!A:B,2,FALSE)</f>
        <v>Preparator</v>
      </c>
      <c r="C758" s="2" t="str">
        <f>VLOOKUP(A758,ClassificationT!A:D,4,FALSE)</f>
        <v>SN</v>
      </c>
      <c r="D758" s="2" t="str">
        <f>VLOOKUP(A758,ClassificationT!A:C,3,FALSE)</f>
        <v>Grade 08</v>
      </c>
      <c r="E758" s="2">
        <f>VLOOKUP(A758,ClassificationT!A:T,19,FALSE)</f>
        <v>0</v>
      </c>
      <c r="F758" s="2">
        <f>VLOOKUP(A758,ClassificationT!A:T,20,FALSE)</f>
        <v>1</v>
      </c>
      <c r="G758" s="2" t="str">
        <f>IFERROR(VLOOKUP(B758,ClassificationT!B:K,10,FALSE),"-")</f>
        <v>High school diploma or GED</v>
      </c>
      <c r="H758" s="2" t="str">
        <f>IFERROR(VLOOKUP(B758,ClassificationT!B:L,11,FALSE),"-")</f>
        <v>At Least 1 Year Of Experience Directly Related To The Duties And Responsibilities Specified.</v>
      </c>
      <c r="J758" s="2" t="str">
        <v>Postal Tech,Sr</v>
      </c>
      <c r="K758" s="2"/>
      <c r="N758" s="2"/>
    </row>
    <row r="759" spans="1:14" ht="19.5" customHeight="1" x14ac:dyDescent="0.25">
      <c r="A759" s="2" t="s">
        <v>1437</v>
      </c>
      <c r="B759" s="1" t="str">
        <f>VLOOKUP(A759,ClassificationT!A:B,2,FALSE)</f>
        <v>Preventive Maintenance Coord</v>
      </c>
      <c r="C759" s="2" t="str">
        <f>VLOOKUP(A759,ClassificationT!A:D,4,FALSE)</f>
        <v>SN</v>
      </c>
      <c r="D759" s="2" t="str">
        <f>VLOOKUP(A759,ClassificationT!A:C,3,FALSE)</f>
        <v>Grade 10</v>
      </c>
      <c r="E759" s="2">
        <f>VLOOKUP(A759,ClassificationT!A:T,19,FALSE)</f>
        <v>0</v>
      </c>
      <c r="F759" s="2">
        <f>VLOOKUP(A759,ClassificationT!A:T,20,FALSE)</f>
        <v>5</v>
      </c>
      <c r="G759" s="2" t="str">
        <f>IFERROR(VLOOKUP(B759,ClassificationT!B:K,10,FALSE),"-")</f>
        <v>High school diploma or GED</v>
      </c>
      <c r="H759" s="2" t="str">
        <f>IFERROR(VLOOKUP(B759,ClassificationT!B:L,11,FALSE),"-")</f>
        <v>At Least 5 Years Of Experience Directly Related To The Duties And Responsibilities Specified.</v>
      </c>
      <c r="J759" s="2" t="str">
        <v>Preparator</v>
      </c>
      <c r="K759" s="2"/>
      <c r="N759" s="2"/>
    </row>
    <row r="760" spans="1:14" ht="19.5" customHeight="1" x14ac:dyDescent="0.25">
      <c r="A760" s="2" t="s">
        <v>136</v>
      </c>
      <c r="B760" s="1" t="str">
        <f>VLOOKUP(A760,ClassificationT!A:B,2,FALSE)</f>
        <v>Privacy Officer/HIPAA Privacy</v>
      </c>
      <c r="C760" s="2" t="str">
        <f>VLOOKUP(A760,ClassificationT!A:D,4,FALSE)</f>
        <v>SE</v>
      </c>
      <c r="D760" s="2" t="str">
        <f>VLOOKUP(A760,ClassificationT!A:C,3,FALSE)</f>
        <v>Grade 17</v>
      </c>
      <c r="E760" s="2">
        <f>VLOOKUP(A760,ClassificationT!A:T,19,FALSE)</f>
        <v>4</v>
      </c>
      <c r="F760" s="2">
        <f>VLOOKUP(A760,ClassificationT!A:T,20,FALSE)</f>
        <v>7</v>
      </c>
      <c r="G760" s="2" t="str">
        <f>IFERROR(VLOOKUP(B760,ClassificationT!B:K,10,FALSE),"-")</f>
        <v>Bachelor's degree</v>
      </c>
      <c r="H760" s="2" t="str">
        <f>IFERROR(VLOOKUP(B760,ClassificationT!B:L,11,FALSE),"-")</f>
        <v>At Least 7 Years Of Experience Directly Related To The Duties And Responsibilities Specified.</v>
      </c>
      <c r="J760" s="2" t="str">
        <v>Preventive Maintenance Coord</v>
      </c>
      <c r="K760" s="2"/>
      <c r="N760" s="2"/>
    </row>
    <row r="761" spans="1:14" ht="19.5" customHeight="1" x14ac:dyDescent="0.25">
      <c r="A761" s="2" t="s">
        <v>1849</v>
      </c>
      <c r="B761" s="1" t="str">
        <f>VLOOKUP(A761,ClassificationT!A:B,2,FALSE)</f>
        <v>Prodn Publshg Systems Tech</v>
      </c>
      <c r="C761" s="2" t="str">
        <f>VLOOKUP(A761,ClassificationT!A:D,4,FALSE)</f>
        <v>SW</v>
      </c>
      <c r="D761" s="2" t="str">
        <f>VLOOKUP(A761,ClassificationT!A:C,3,FALSE)</f>
        <v>Grade 07</v>
      </c>
      <c r="E761" s="2">
        <f>VLOOKUP(A761,ClassificationT!A:T,19,FALSE)</f>
        <v>0</v>
      </c>
      <c r="F761" s="2">
        <f>VLOOKUP(A761,ClassificationT!A:T,20,FALSE)</f>
        <v>0.5</v>
      </c>
      <c r="G761" s="2" t="str">
        <f>IFERROR(VLOOKUP(B761,ClassificationT!B:K,10,FALSE),"-")</f>
        <v>High school diploma or GED</v>
      </c>
      <c r="H761" s="2" t="str">
        <f>IFERROR(VLOOKUP(B761,ClassificationT!B:L,11,FALSE),"-")</f>
        <v>At Least 6 Months Of Experience Directly Related To The Duties And Responsibilities Specified.</v>
      </c>
      <c r="J761" s="2" t="str">
        <v>Privacy Officer/HIPAA Privacy</v>
      </c>
      <c r="K761" s="2"/>
      <c r="N761" s="2"/>
    </row>
    <row r="762" spans="1:14" ht="19.5" customHeight="1" x14ac:dyDescent="0.25">
      <c r="A762" s="2" t="s">
        <v>1365</v>
      </c>
      <c r="B762" s="1" t="str">
        <f>VLOOKUP(A762,ClassificationT!A:B,2,FALSE)</f>
        <v>Production Director</v>
      </c>
      <c r="C762" s="2" t="str">
        <f>VLOOKUP(A762,ClassificationT!A:D,4,FALSE)</f>
        <v>SE</v>
      </c>
      <c r="D762" s="2" t="str">
        <f>VLOOKUP(A762,ClassificationT!A:C,3,FALSE)</f>
        <v>Grade 11</v>
      </c>
      <c r="E762" s="2">
        <f>VLOOKUP(A762,ClassificationT!A:T,19,FALSE)</f>
        <v>0</v>
      </c>
      <c r="F762" s="2">
        <f>VLOOKUP(A762,ClassificationT!A:T,20,FALSE)</f>
        <v>5</v>
      </c>
      <c r="G762" s="2" t="str">
        <f>IFERROR(VLOOKUP(B762,ClassificationT!B:K,10,FALSE),"-")</f>
        <v>High school diploma or GED</v>
      </c>
      <c r="H762" s="2" t="str">
        <f>IFERROR(VLOOKUP(B762,ClassificationT!B:L,11,FALSE),"-")</f>
        <v>At Least 5 Years Of Experience Directly Related To The Duties And Responsibilities Specified.</v>
      </c>
      <c r="J762" s="2" t="str">
        <v>Prodn Publshg Systems Tech</v>
      </c>
      <c r="K762" s="2"/>
      <c r="N762" s="2"/>
    </row>
    <row r="763" spans="1:14" ht="19.5" customHeight="1" x14ac:dyDescent="0.25">
      <c r="A763" s="2" t="s">
        <v>1258</v>
      </c>
      <c r="B763" s="1" t="str">
        <f>VLOOKUP(A763,ClassificationT!A:B,2,FALSE)</f>
        <v>Production Services Manager</v>
      </c>
      <c r="C763" s="2" t="str">
        <f>VLOOKUP(A763,ClassificationT!A:D,4,FALSE)</f>
        <v>SE</v>
      </c>
      <c r="D763" s="2" t="str">
        <f>VLOOKUP(A763,ClassificationT!A:C,3,FALSE)</f>
        <v>Grade 11</v>
      </c>
      <c r="E763" s="2">
        <f>VLOOKUP(A763,ClassificationT!A:T,19,FALSE)</f>
        <v>4</v>
      </c>
      <c r="F763" s="2">
        <f>VLOOKUP(A763,ClassificationT!A:T,20,FALSE)</f>
        <v>3</v>
      </c>
      <c r="G763" s="2" t="str">
        <f>IFERROR(VLOOKUP(B763,ClassificationT!B:K,10,FALSE),"-")</f>
        <v>Bachelor's degree</v>
      </c>
      <c r="H763" s="2" t="str">
        <f>IFERROR(VLOOKUP(B763,ClassificationT!B:L,11,FALSE),"-")</f>
        <v>At Least 3 Years Of Experience Directly Related To The Duties And Responsibilities Specified.</v>
      </c>
      <c r="J763" s="2" t="str">
        <v>Production Director</v>
      </c>
      <c r="K763" s="2"/>
      <c r="N763" s="2"/>
    </row>
    <row r="764" spans="1:14" ht="19.5" customHeight="1" x14ac:dyDescent="0.25">
      <c r="A764" s="2" t="s">
        <v>838</v>
      </c>
      <c r="B764" s="1" t="str">
        <f>VLOOKUP(A764,ClassificationT!A:B,2,FALSE)</f>
        <v>Production Svcs Tech Director</v>
      </c>
      <c r="C764" s="2" t="str">
        <f>VLOOKUP(A764,ClassificationT!A:D,4,FALSE)</f>
        <v>SE</v>
      </c>
      <c r="D764" s="2" t="str">
        <f>VLOOKUP(A764,ClassificationT!A:C,3,FALSE)</f>
        <v>Grade 13</v>
      </c>
      <c r="E764" s="2">
        <f>VLOOKUP(A764,ClassificationT!A:T,19,FALSE)</f>
        <v>4</v>
      </c>
      <c r="F764" s="2">
        <f>VLOOKUP(A764,ClassificationT!A:T,20,FALSE)</f>
        <v>3</v>
      </c>
      <c r="G764" s="2" t="str">
        <f>IFERROR(VLOOKUP(B764,ClassificationT!B:K,10,FALSE),"-")</f>
        <v>Bachelor's degree</v>
      </c>
      <c r="H764" s="2" t="str">
        <f>IFERROR(VLOOKUP(B764,ClassificationT!B:L,11,FALSE),"-")</f>
        <v>At Least 3 Years Of Experience Directly Related To The Duties And Responsibilities Specified.</v>
      </c>
      <c r="J764" s="2" t="str">
        <v>Production Services Manager</v>
      </c>
      <c r="K764" s="2"/>
      <c r="N764" s="2"/>
    </row>
    <row r="765" spans="1:14" ht="19.5" customHeight="1" x14ac:dyDescent="0.25">
      <c r="A765" s="2" t="s">
        <v>133</v>
      </c>
      <c r="B765" s="1" t="str">
        <f>VLOOKUP(A765,ClassificationT!A:B,2,FALSE)</f>
        <v>Professional Consult/Technical</v>
      </c>
      <c r="C765" s="2" t="str">
        <f>VLOOKUP(A765,ClassificationT!A:D,4,FALSE)</f>
        <v>SE</v>
      </c>
      <c r="D765" s="2" t="str">
        <f>VLOOKUP(A765,ClassificationT!A:C,3,FALSE)</f>
        <v>Grade 17</v>
      </c>
      <c r="E765" s="2">
        <f>VLOOKUP(A765,ClassificationT!A:T,19,FALSE)</f>
        <v>4</v>
      </c>
      <c r="F765" s="2">
        <f>VLOOKUP(A765,ClassificationT!A:T,20,FALSE)</f>
        <v>7</v>
      </c>
      <c r="G765" s="2" t="str">
        <f>IFERROR(VLOOKUP(B765,ClassificationT!B:K,10,FALSE),"-")</f>
        <v>Bachelor's degree in a directly related Technical field</v>
      </c>
      <c r="H765" s="2" t="str">
        <f>IFERROR(VLOOKUP(B765,ClassificationT!B:L,11,FALSE),"-")</f>
        <v>At Least 7 Years Of Experience Directly Related To The Duties And Responsibilities Specified.</v>
      </c>
      <c r="J765" s="2" t="str">
        <v>Production Svcs Tech Director</v>
      </c>
      <c r="K765" s="2"/>
      <c r="N765" s="2"/>
    </row>
    <row r="766" spans="1:14" ht="19.5" customHeight="1" x14ac:dyDescent="0.25">
      <c r="A766" s="2" t="s">
        <v>205</v>
      </c>
      <c r="B766" s="1" t="str">
        <f>VLOOKUP(A766,ClassificationT!A:B,2,FALSE)</f>
        <v>Professional Consultant</v>
      </c>
      <c r="C766" s="2" t="str">
        <f>VLOOKUP(A766,ClassificationT!A:D,4,FALSE)</f>
        <v>SE</v>
      </c>
      <c r="D766" s="2" t="str">
        <f>VLOOKUP(A766,ClassificationT!A:C,3,FALSE)</f>
        <v>Grade 16</v>
      </c>
      <c r="E766" s="2">
        <f>VLOOKUP(A766,ClassificationT!A:T,19,FALSE)</f>
        <v>4</v>
      </c>
      <c r="F766" s="2">
        <f>VLOOKUP(A766,ClassificationT!A:T,20,FALSE)</f>
        <v>7</v>
      </c>
      <c r="G766" s="2" t="str">
        <f>IFERROR(VLOOKUP(B766,ClassificationT!B:K,10,FALSE),"-")</f>
        <v>Bachelor's degree</v>
      </c>
      <c r="H766" s="2" t="str">
        <f>IFERROR(VLOOKUP(B766,ClassificationT!B:L,11,FALSE),"-")</f>
        <v>At Least 7 Years Of Experience Directly Related To The Duties And Responsibilities Specified.</v>
      </c>
      <c r="J766" s="2" t="str">
        <v>Professional Consult/Technical</v>
      </c>
      <c r="K766" s="2"/>
      <c r="N766" s="2"/>
    </row>
    <row r="767" spans="1:14" ht="19.5" customHeight="1" x14ac:dyDescent="0.25">
      <c r="A767" s="2" t="s">
        <v>1671</v>
      </c>
      <c r="B767" s="1" t="str">
        <f>VLOOKUP(A767,ClassificationT!A:B,2,FALSE)</f>
        <v>Professional Intern</v>
      </c>
      <c r="C767" s="2" t="str">
        <f>VLOOKUP(A767,ClassificationT!A:D,4,FALSE)</f>
        <v>SN</v>
      </c>
      <c r="D767" s="2" t="str">
        <f>VLOOKUP(A767,ClassificationT!A:C,3,FALSE)</f>
        <v>Grade 09</v>
      </c>
      <c r="E767" s="2">
        <f>VLOOKUP(A767,ClassificationT!A:T,19,FALSE)</f>
        <v>4</v>
      </c>
      <c r="F767" s="2">
        <f>VLOOKUP(A767,ClassificationT!A:T,20,FALSE)</f>
        <v>0</v>
      </c>
      <c r="G767" s="2" t="str">
        <f>IFERROR(VLOOKUP(B767,ClassificationT!B:K,10,FALSE),"-")</f>
        <v>Bachelor's or Master's degree</v>
      </c>
      <c r="H767" s="2" t="str">
        <f>IFERROR(VLOOKUP(B767,ClassificationT!B:L,11,FALSE),"-")</f>
        <v>No Previous Work Experience Required.</v>
      </c>
      <c r="J767" s="2" t="str">
        <v>Professional Consultant</v>
      </c>
      <c r="K767" s="2"/>
      <c r="N767" s="2"/>
    </row>
    <row r="768" spans="1:14" ht="19.5" customHeight="1" x14ac:dyDescent="0.25">
      <c r="A768" s="2" t="s">
        <v>1542</v>
      </c>
      <c r="B768" s="1" t="str">
        <f>VLOOKUP(A768,ClassificationT!A:B,2,FALSE)</f>
        <v>Professional Intern/Technical</v>
      </c>
      <c r="C768" s="2" t="str">
        <f>VLOOKUP(A768,ClassificationT!A:D,4,FALSE)</f>
        <v>SN</v>
      </c>
      <c r="D768" s="2" t="str">
        <f>VLOOKUP(A768,ClassificationT!A:C,3,FALSE)</f>
        <v>Grade 10</v>
      </c>
      <c r="E768" s="2">
        <f>VLOOKUP(A768,ClassificationT!A:T,19,FALSE)</f>
        <v>4</v>
      </c>
      <c r="F768" s="2">
        <f>VLOOKUP(A768,ClassificationT!A:T,20,FALSE)</f>
        <v>0</v>
      </c>
      <c r="G768" s="2" t="str">
        <f>IFERROR(VLOOKUP(B768,ClassificationT!B:K,10,FALSE),"-")</f>
        <v>Related Bachelor's of Science degree</v>
      </c>
      <c r="H768" s="2" t="str">
        <f>IFERROR(VLOOKUP(B768,ClassificationT!B:L,11,FALSE),"-")</f>
        <v xml:space="preserve">  No Previous Experience Required.</v>
      </c>
      <c r="J768" s="2" t="str">
        <v>Professional Intern</v>
      </c>
      <c r="K768" s="2"/>
      <c r="N768" s="2"/>
    </row>
    <row r="769" spans="1:14" ht="19.5" customHeight="1" x14ac:dyDescent="0.25">
      <c r="A769" s="2" t="s">
        <v>1788</v>
      </c>
      <c r="B769" s="1" t="str">
        <f>VLOOKUP(A769,ClassificationT!A:B,2,FALSE)</f>
        <v>Professional Support Intern</v>
      </c>
      <c r="C769" s="2" t="str">
        <f>VLOOKUP(A769,ClassificationT!A:D,4,FALSE)</f>
        <v>SN</v>
      </c>
      <c r="D769" s="2" t="str">
        <f>VLOOKUP(A769,ClassificationT!A:C,3,FALSE)</f>
        <v>Grade 08</v>
      </c>
      <c r="E769" s="2">
        <f>VLOOKUP(A769,ClassificationT!A:T,19,FALSE)</f>
        <v>0</v>
      </c>
      <c r="F769" s="2">
        <f>VLOOKUP(A769,ClassificationT!A:T,20,FALSE)</f>
        <v>0</v>
      </c>
      <c r="G769" s="2" t="str">
        <f>IFERROR(VLOOKUP(B769,ClassificationT!B:K,10,FALSE),"-")</f>
        <v>Student currently enrolled at an accredited university in a Bachelor's or Master's program, within a year from graduating</v>
      </c>
      <c r="H769" s="2" t="str">
        <f>IFERROR(VLOOKUP(B769,ClassificationT!B:L,11,FALSE),"-")</f>
        <v>No Previous Experience Required.</v>
      </c>
      <c r="J769" s="2" t="str">
        <v>Professional Intern/Technical</v>
      </c>
      <c r="K769" s="2"/>
      <c r="N769" s="2"/>
    </row>
    <row r="770" spans="1:14" ht="19.5" customHeight="1" x14ac:dyDescent="0.25">
      <c r="A770" s="2" t="s">
        <v>1519</v>
      </c>
      <c r="B770" s="1" t="str">
        <f>VLOOKUP(A770,ClassificationT!A:B,2,FALSE)</f>
        <v>Program Coordinator</v>
      </c>
      <c r="C770" s="2" t="str">
        <f>VLOOKUP(A770,ClassificationT!A:D,4,FALSE)</f>
        <v>SU</v>
      </c>
      <c r="D770" s="2" t="str">
        <f>VLOOKUP(A770,ClassificationT!A:C,3,FALSE)</f>
        <v>Grade 10</v>
      </c>
      <c r="E770" s="2">
        <f>VLOOKUP(A770,ClassificationT!A:T,19,FALSE)</f>
        <v>0</v>
      </c>
      <c r="F770" s="2">
        <f>VLOOKUP(A770,ClassificationT!A:T,20,FALSE)</f>
        <v>5</v>
      </c>
      <c r="G770" s="2" t="str">
        <f>IFERROR(VLOOKUP(B770,ClassificationT!B:K,10,FALSE),"-")</f>
        <v>High school diploma or GED</v>
      </c>
      <c r="H770" s="2" t="str">
        <f>IFERROR(VLOOKUP(B770,ClassificationT!B:L,11,FALSE),"-")</f>
        <v>At Least 5 Years Of Experience Directly Related To The Duties And Responsibilities Specified.</v>
      </c>
      <c r="J770" s="2" t="str">
        <v>Professional Support Intern</v>
      </c>
      <c r="K770" s="2"/>
      <c r="N770" s="2"/>
    </row>
    <row r="771" spans="1:14" ht="19.5" customHeight="1" x14ac:dyDescent="0.25">
      <c r="A771" s="2" t="s">
        <v>926</v>
      </c>
      <c r="B771" s="1" t="str">
        <f>VLOOKUP(A771,ClassificationT!A:B,2,FALSE)</f>
        <v>Program Manager</v>
      </c>
      <c r="C771" s="2" t="str">
        <f>VLOOKUP(A771,ClassificationT!A:D,4,FALSE)</f>
        <v>SE</v>
      </c>
      <c r="D771" s="2" t="str">
        <f>VLOOKUP(A771,ClassificationT!A:C,3,FALSE)</f>
        <v>Grade 13</v>
      </c>
      <c r="E771" s="2">
        <f>VLOOKUP(A771,ClassificationT!A:T,19,FALSE)</f>
        <v>0</v>
      </c>
      <c r="F771" s="2">
        <f>VLOOKUP(A771,ClassificationT!A:T,20,FALSE)</f>
        <v>6</v>
      </c>
      <c r="G771" s="2" t="str">
        <f>IFERROR(VLOOKUP(B771,ClassificationT!B:K,10,FALSE),"-")</f>
        <v>High school diploma or GED</v>
      </c>
      <c r="H771" s="2" t="str">
        <f>IFERROR(VLOOKUP(B771,ClassificationT!B:L,11,FALSE),"-")</f>
        <v>At Least 6 Years Of Experience 2 Of Which Are Management Level Experience Directly Related To The Duties And Responsibilities Specified.</v>
      </c>
      <c r="J771" s="2" t="str">
        <v>Program Coordinator</v>
      </c>
      <c r="K771" s="2"/>
      <c r="N771" s="2"/>
    </row>
    <row r="772" spans="1:14" ht="19.5" customHeight="1" x14ac:dyDescent="0.25">
      <c r="A772" s="2" t="s">
        <v>498</v>
      </c>
      <c r="B772" s="1" t="str">
        <f>VLOOKUP(A772,ClassificationT!A:B,2,FALSE)</f>
        <v>Program Operations Director</v>
      </c>
      <c r="C772" s="2" t="str">
        <f>VLOOKUP(A772,ClassificationT!A:D,4,FALSE)</f>
        <v>SE</v>
      </c>
      <c r="D772" s="2" t="str">
        <f>VLOOKUP(A772,ClassificationT!A:C,3,FALSE)</f>
        <v>Grade 15</v>
      </c>
      <c r="E772" s="2">
        <f>VLOOKUP(A772,ClassificationT!A:T,19,FALSE)</f>
        <v>4</v>
      </c>
      <c r="F772" s="2">
        <f>VLOOKUP(A772,ClassificationT!A:T,20,FALSE)</f>
        <v>5</v>
      </c>
      <c r="G772" s="2" t="str">
        <f>IFERROR(VLOOKUP(B772,ClassificationT!B:K,10,FALSE),"-")</f>
        <v>Bachelor's degree</v>
      </c>
      <c r="H772" s="2" t="str">
        <f>IFERROR(VLOOKUP(B772,ClassificationT!B:L,11,FALSE),"-")</f>
        <v>At least 5 years of experience directly related to the duties and responsibilities specified.</v>
      </c>
      <c r="J772" s="2" t="str">
        <v>Program Manager</v>
      </c>
      <c r="K772" s="2"/>
      <c r="N772" s="2"/>
    </row>
    <row r="773" spans="1:14" ht="19.5" customHeight="1" x14ac:dyDescent="0.25">
      <c r="A773" s="2" t="s">
        <v>756</v>
      </c>
      <c r="B773" s="1" t="str">
        <f>VLOOKUP(A773,ClassificationT!A:B,2,FALSE)</f>
        <v>Program Planning Manager</v>
      </c>
      <c r="C773" s="2" t="str">
        <f>VLOOKUP(A773,ClassificationT!A:D,4,FALSE)</f>
        <v>SE</v>
      </c>
      <c r="D773" s="2" t="str">
        <f>VLOOKUP(A773,ClassificationT!A:C,3,FALSE)</f>
        <v>Grade 13</v>
      </c>
      <c r="E773" s="2">
        <f>VLOOKUP(A773,ClassificationT!A:T,19,FALSE)</f>
        <v>2</v>
      </c>
      <c r="F773" s="2">
        <f>VLOOKUP(A773,ClassificationT!A:T,20,FALSE)</f>
        <v>4</v>
      </c>
      <c r="G773" s="2" t="str">
        <f>IFERROR(VLOOKUP(B773,ClassificationT!B:K,10,FALSE),"-")</f>
        <v>Successful completion of at least 60 college-level credit hours</v>
      </c>
      <c r="H773" s="2" t="str">
        <f>IFERROR(VLOOKUP(B773,ClassificationT!B:L,11,FALSE),"-")</f>
        <v>At Least 4 Years Of Experience Directly Related To The Duties And Responsibilities Specified.</v>
      </c>
      <c r="J773" s="2" t="str">
        <v>Program Operations Director</v>
      </c>
      <c r="K773" s="2"/>
      <c r="N773" s="2"/>
    </row>
    <row r="774" spans="1:14" ht="19.5" customHeight="1" x14ac:dyDescent="0.25">
      <c r="A774" s="2" t="s">
        <v>565</v>
      </c>
      <c r="B774" s="1" t="str">
        <f>VLOOKUP(A774,ClassificationT!A:B,2,FALSE)</f>
        <v>Program Planning Officer</v>
      </c>
      <c r="C774" s="2" t="str">
        <f>VLOOKUP(A774,ClassificationT!A:D,4,FALSE)</f>
        <v>SE</v>
      </c>
      <c r="D774" s="2" t="str">
        <f>VLOOKUP(A774,ClassificationT!A:C,3,FALSE)</f>
        <v>Grade 14</v>
      </c>
      <c r="E774" s="2">
        <f>VLOOKUP(A774,ClassificationT!A:T,19,FALSE)</f>
        <v>4</v>
      </c>
      <c r="F774" s="2">
        <f>VLOOKUP(A774,ClassificationT!A:T,20,FALSE)</f>
        <v>3</v>
      </c>
      <c r="G774" s="2" t="str">
        <f>IFERROR(VLOOKUP(B774,ClassificationT!B:K,10,FALSE),"-")</f>
        <v>Bachelor's degree</v>
      </c>
      <c r="H774" s="2" t="str">
        <f>IFERROR(VLOOKUP(B774,ClassificationT!B:L,11,FALSE),"-")</f>
        <v>At Least 3 Years Of Experience Directly Related To The Duties And Responsibilities Specified.</v>
      </c>
      <c r="J774" s="2" t="str">
        <v>Program Planning Manager</v>
      </c>
      <c r="K774" s="2"/>
      <c r="N774" s="2"/>
    </row>
    <row r="775" spans="1:14" ht="19.5" customHeight="1" x14ac:dyDescent="0.25">
      <c r="A775" s="2" t="s">
        <v>1178</v>
      </c>
      <c r="B775" s="1" t="str">
        <f>VLOOKUP(A775,ClassificationT!A:B,2,FALSE)</f>
        <v>Program Specialist</v>
      </c>
      <c r="C775" s="2" t="str">
        <f>VLOOKUP(A775,ClassificationT!A:D,4,FALSE)</f>
        <v>SE</v>
      </c>
      <c r="D775" s="2" t="str">
        <f>VLOOKUP(A775,ClassificationT!A:C,3,FALSE)</f>
        <v>Grade 12</v>
      </c>
      <c r="E775" s="2">
        <f>VLOOKUP(A775,ClassificationT!A:T,19,FALSE)</f>
        <v>0</v>
      </c>
      <c r="F775" s="2">
        <f>VLOOKUP(A775,ClassificationT!A:T,20,FALSE)</f>
        <v>6</v>
      </c>
      <c r="G775" s="2" t="str">
        <f>IFERROR(VLOOKUP(B775,ClassificationT!B:K,10,FALSE),"-")</f>
        <v>High school diploma or GED</v>
      </c>
      <c r="H775" s="2" t="str">
        <f>IFERROR(VLOOKUP(B775,ClassificationT!B:L,11,FALSE),"-")</f>
        <v>At Least 6 Years Of Experience Directly Related To The Duties And Responsibilities Specified.</v>
      </c>
      <c r="J775" s="2" t="str">
        <v>Program Planning Officer</v>
      </c>
      <c r="K775" s="2"/>
      <c r="N775" s="2"/>
    </row>
    <row r="776" spans="1:14" ht="19.5" customHeight="1" x14ac:dyDescent="0.25">
      <c r="A776" s="2" t="s">
        <v>1070</v>
      </c>
      <c r="B776" s="1" t="str">
        <f>VLOOKUP(A776,ClassificationT!A:B,2,FALSE)</f>
        <v>Program Therapist</v>
      </c>
      <c r="C776" s="2" t="str">
        <f>VLOOKUP(A776,ClassificationT!A:D,4,FALSE)</f>
        <v>SE</v>
      </c>
      <c r="D776" s="2" t="str">
        <f>VLOOKUP(A776,ClassificationT!A:C,3,FALSE)</f>
        <v>Grade 12</v>
      </c>
      <c r="E776" s="2">
        <f>VLOOKUP(A776,ClassificationT!A:T,19,FALSE)</f>
        <v>4</v>
      </c>
      <c r="F776" s="2">
        <f>VLOOKUP(A776,ClassificationT!A:T,20,FALSE)</f>
        <v>0</v>
      </c>
      <c r="G776" s="2" t="str">
        <f>IFERROR(VLOOKUP(B776,ClassificationT!B:K,10,FALSE),"-")</f>
        <v>Bachelor's degree</v>
      </c>
      <c r="H776" s="2" t="str">
        <f>IFERROR(VLOOKUP(B776,ClassificationT!B:L,11,FALSE),"-")</f>
        <v>No Previous Experience Required.</v>
      </c>
      <c r="J776" s="2" t="str">
        <v>Program Specialist</v>
      </c>
      <c r="K776" s="2"/>
      <c r="N776" s="2"/>
    </row>
    <row r="777" spans="1:14" ht="19.5" customHeight="1" x14ac:dyDescent="0.25">
      <c r="A777" s="2" t="s">
        <v>862</v>
      </c>
      <c r="B777" s="1" t="str">
        <f>VLOOKUP(A777,ClassificationT!A:B,2,FALSE)</f>
        <v>Program Therapist (Senior)</v>
      </c>
      <c r="C777" s="2" t="str">
        <f>VLOOKUP(A777,ClassificationT!A:D,4,FALSE)</f>
        <v>SE</v>
      </c>
      <c r="D777" s="2" t="str">
        <f>VLOOKUP(A777,ClassificationT!A:C,3,FALSE)</f>
        <v>Grade 13</v>
      </c>
      <c r="E777" s="2">
        <f>VLOOKUP(A777,ClassificationT!A:T,19,FALSE)</f>
        <v>4</v>
      </c>
      <c r="F777" s="2">
        <f>VLOOKUP(A777,ClassificationT!A:T,20,FALSE)</f>
        <v>3</v>
      </c>
      <c r="G777" s="2" t="str">
        <f>IFERROR(VLOOKUP(B777,ClassificationT!B:K,10,FALSE),"-")</f>
        <v>Bachelor's degree</v>
      </c>
      <c r="H777" s="2" t="str">
        <f>IFERROR(VLOOKUP(B777,ClassificationT!B:L,11,FALSE),"-")</f>
        <v>At Least 3 Years Of Experience Directly Related To The Duties And Responsibilities Specified.</v>
      </c>
      <c r="J777" s="2" t="str">
        <v>Program Therapist</v>
      </c>
      <c r="K777" s="2"/>
      <c r="N777" s="2"/>
    </row>
    <row r="778" spans="1:14" ht="19.5" customHeight="1" x14ac:dyDescent="0.25">
      <c r="A778" s="2" t="s">
        <v>1147</v>
      </c>
      <c r="B778" s="1" t="str">
        <f>VLOOKUP(A778,ClassificationT!A:B,2,FALSE)</f>
        <v>Programmer Analyst 1</v>
      </c>
      <c r="C778" s="2" t="str">
        <f>VLOOKUP(A778,ClassificationT!A:D,4,FALSE)</f>
        <v>SE</v>
      </c>
      <c r="D778" s="2" t="str">
        <f>VLOOKUP(A778,ClassificationT!A:C,3,FALSE)</f>
        <v>Grade 12</v>
      </c>
      <c r="E778" s="2">
        <f>VLOOKUP(A778,ClassificationT!A:T,19,FALSE)</f>
        <v>4</v>
      </c>
      <c r="F778" s="2">
        <f>VLOOKUP(A778,ClassificationT!A:T,20,FALSE)</f>
        <v>0.5</v>
      </c>
      <c r="G778" s="2" t="str">
        <f>IFERROR(VLOOKUP(B778,ClassificationT!B:K,10,FALSE),"-")</f>
        <v>Bachelor's degree</v>
      </c>
      <c r="H778" s="2" t="str">
        <f>IFERROR(VLOOKUP(B778,ClassificationT!B:L,11,FALSE),"-")</f>
        <v>At Least 6 Months Of Progressively Responsible Experience Directly Related To The Duties And Responsibilities Specified.</v>
      </c>
      <c r="J778" s="2" t="str">
        <v>Program Therapist (Senior)</v>
      </c>
      <c r="K778" s="2"/>
      <c r="N778" s="2"/>
    </row>
    <row r="779" spans="1:14" ht="19.5" customHeight="1" x14ac:dyDescent="0.25">
      <c r="A779" s="2" t="s">
        <v>886</v>
      </c>
      <c r="B779" s="1" t="str">
        <f>VLOOKUP(A779,ClassificationT!A:B,2,FALSE)</f>
        <v>Programmer Analyst 2</v>
      </c>
      <c r="C779" s="2" t="str">
        <f>VLOOKUP(A779,ClassificationT!A:D,4,FALSE)</f>
        <v>SE</v>
      </c>
      <c r="D779" s="2" t="str">
        <f>VLOOKUP(A779,ClassificationT!A:C,3,FALSE)</f>
        <v>Grade 13</v>
      </c>
      <c r="E779" s="2">
        <f>VLOOKUP(A779,ClassificationT!A:T,19,FALSE)</f>
        <v>4</v>
      </c>
      <c r="F779" s="2">
        <f>VLOOKUP(A779,ClassificationT!A:T,20,FALSE)</f>
        <v>1</v>
      </c>
      <c r="G779" s="2" t="str">
        <f>IFERROR(VLOOKUP(B779,ClassificationT!B:K,10,FALSE),"-")</f>
        <v>Bachelor's degree</v>
      </c>
      <c r="H779" s="2" t="str">
        <f>IFERROR(VLOOKUP(B779,ClassificationT!B:L,11,FALSE),"-")</f>
        <v>At Least 1 Year Of Progressively Responsible Experience Directly Related To The Duties And Responsibilities Specified.</v>
      </c>
      <c r="J779" s="2" t="str">
        <v>Programmer Analyst 1</v>
      </c>
      <c r="K779" s="2"/>
      <c r="N779" s="2"/>
    </row>
    <row r="780" spans="1:14" ht="19.5" customHeight="1" x14ac:dyDescent="0.25">
      <c r="A780" s="2" t="s">
        <v>597</v>
      </c>
      <c r="B780" s="1" t="str">
        <f>VLOOKUP(A780,ClassificationT!A:B,2,FALSE)</f>
        <v>Programmer Analyst 3</v>
      </c>
      <c r="C780" s="2" t="str">
        <f>VLOOKUP(A780,ClassificationT!A:D,4,FALSE)</f>
        <v>SE</v>
      </c>
      <c r="D780" s="2" t="str">
        <f>VLOOKUP(A780,ClassificationT!A:C,3,FALSE)</f>
        <v>Grade 14</v>
      </c>
      <c r="E780" s="2">
        <f>VLOOKUP(A780,ClassificationT!A:T,19,FALSE)</f>
        <v>4</v>
      </c>
      <c r="F780" s="2">
        <f>VLOOKUP(A780,ClassificationT!A:T,20,FALSE)</f>
        <v>2</v>
      </c>
      <c r="G780" s="2" t="str">
        <f>IFERROR(VLOOKUP(B780,ClassificationT!B:K,10,FALSE),"-")</f>
        <v>Bachelor's degree</v>
      </c>
      <c r="H780" s="2" t="str">
        <f>IFERROR(VLOOKUP(B780,ClassificationT!B:L,11,FALSE),"-")</f>
        <v>At Least 2 Years Of Progressively Responsible Experience Directly Related To The Duties And Responsibilities Specified.</v>
      </c>
      <c r="J780" s="2" t="str">
        <v>Programmer Analyst 2</v>
      </c>
      <c r="K780" s="2"/>
      <c r="N780" s="2"/>
    </row>
    <row r="781" spans="1:14" ht="19.5" customHeight="1" x14ac:dyDescent="0.25">
      <c r="A781" s="2" t="s">
        <v>621</v>
      </c>
      <c r="B781" s="1" t="str">
        <f>VLOOKUP(A781,ClassificationT!A:B,2,FALSE)</f>
        <v>Programming Director/KUNM</v>
      </c>
      <c r="C781" s="2" t="str">
        <f>VLOOKUP(A781,ClassificationT!A:D,4,FALSE)</f>
        <v>SE</v>
      </c>
      <c r="D781" s="2" t="str">
        <f>VLOOKUP(A781,ClassificationT!A:C,3,FALSE)</f>
        <v>Grade 14</v>
      </c>
      <c r="E781" s="2">
        <f>VLOOKUP(A781,ClassificationT!A:T,19,FALSE)</f>
        <v>4</v>
      </c>
      <c r="F781" s="2">
        <f>VLOOKUP(A781,ClassificationT!A:T,20,FALSE)</f>
        <v>3</v>
      </c>
      <c r="G781" s="2" t="str">
        <f>IFERROR(VLOOKUP(B781,ClassificationT!B:K,10,FALSE),"-")</f>
        <v>Bachelor's degree</v>
      </c>
      <c r="H781" s="2" t="str">
        <f>IFERROR(VLOOKUP(B781,ClassificationT!B:L,11,FALSE),"-")</f>
        <v>At Least 3 Years Of Experience Directly Related To The Duties And Responsibilities Specified.</v>
      </c>
      <c r="J781" s="2" t="str">
        <v>Programmer Analyst 3</v>
      </c>
      <c r="K781" s="2"/>
      <c r="N781" s="2"/>
    </row>
    <row r="782" spans="1:14" ht="19.5" customHeight="1" x14ac:dyDescent="0.25">
      <c r="A782" s="4" t="s">
        <v>5272</v>
      </c>
      <c r="B782" s="1" t="str">
        <f>VLOOKUP(A782,ClassificationT!A:B,2,FALSE)</f>
        <v>Project Manager</v>
      </c>
      <c r="C782" s="4" t="str">
        <f>VLOOKUP(A782,ClassificationT!A:D,4,FALSE)</f>
        <v>SE</v>
      </c>
      <c r="D782" s="4" t="str">
        <f>VLOOKUP(A782,ClassificationT!A:C,3,FALSE)</f>
        <v>Grade 13</v>
      </c>
      <c r="E782" s="4">
        <f>VLOOKUP(A782,ClassificationT!A:T,19,FALSE)</f>
        <v>4</v>
      </c>
      <c r="F782" s="4">
        <f>VLOOKUP(A782,ClassificationT!A:T,20,FALSE)</f>
        <v>2</v>
      </c>
      <c r="G782" s="4" t="str">
        <f>IFERROR(VLOOKUP(B782,ClassificationT!B:K,10,FALSE),"-")</f>
        <v>Bachelor's degree</v>
      </c>
      <c r="H782" s="4" t="str">
        <f>IFERROR(VLOOKUP(B782,ClassificationT!B:L,11,FALSE),"-")</f>
        <v>At least 2 years of experience directly related to the duties and responsibilities specified.</v>
      </c>
      <c r="J782" s="2" t="str">
        <v>Programming Director/KUNM</v>
      </c>
      <c r="K782" s="2"/>
      <c r="N782" s="2"/>
    </row>
    <row r="783" spans="1:14" ht="19.5" customHeight="1" x14ac:dyDescent="0.25">
      <c r="A783" s="4" t="s">
        <v>5276</v>
      </c>
      <c r="B783" s="1" t="str">
        <f>VLOOKUP(A783,ClassificationT!A:B,2,FALSE)</f>
        <v>Project Manager,Sr</v>
      </c>
      <c r="C783" s="4" t="str">
        <f>VLOOKUP(A783,ClassificationT!A:D,4,FALSE)</f>
        <v>SE</v>
      </c>
      <c r="D783" s="4" t="str">
        <f>VLOOKUP(A783,ClassificationT!A:C,3,FALSE)</f>
        <v>Grade 14</v>
      </c>
      <c r="E783" s="4">
        <f>VLOOKUP(A783,ClassificationT!A:T,19,FALSE)</f>
        <v>4</v>
      </c>
      <c r="F783" s="4">
        <f>VLOOKUP(A783,ClassificationT!A:T,20,FALSE)</f>
        <v>3</v>
      </c>
      <c r="G783" s="4" t="str">
        <f>IFERROR(VLOOKUP(B783,ClassificationT!B:K,10,FALSE),"-")</f>
        <v>Bachelor's degree</v>
      </c>
      <c r="H783" s="4" t="str">
        <f>IFERROR(VLOOKUP(B783,ClassificationT!B:L,11,FALSE),"-")</f>
        <v xml:space="preserve">At least 3 years of experience directly related to the duties and responsibilities specified. </v>
      </c>
      <c r="J783" s="2" t="str">
        <v>Project Manager</v>
      </c>
      <c r="K783" s="2"/>
      <c r="N783" s="2"/>
    </row>
    <row r="784" spans="1:14" ht="19.5" customHeight="1" x14ac:dyDescent="0.25">
      <c r="A784" s="2" t="s">
        <v>854</v>
      </c>
      <c r="B784" s="1" t="str">
        <f>VLOOKUP(A784,ClassificationT!A:B,2,FALSE)</f>
        <v>Project/Construction Mgr</v>
      </c>
      <c r="C784" s="2" t="str">
        <f>VLOOKUP(A784,ClassificationT!A:D,4,FALSE)</f>
        <v>SE</v>
      </c>
      <c r="D784" s="2" t="str">
        <f>VLOOKUP(A784,ClassificationT!A:C,3,FALSE)</f>
        <v>Grade 13</v>
      </c>
      <c r="E784" s="2">
        <f>VLOOKUP(A784,ClassificationT!A:T,19,FALSE)</f>
        <v>0</v>
      </c>
      <c r="F784" s="2">
        <f>VLOOKUP(A784,ClassificationT!A:T,20,FALSE)</f>
        <v>8</v>
      </c>
      <c r="G784" s="2" t="str">
        <f>IFERROR(VLOOKUP(B784,ClassificationT!B:K,10,FALSE),"-")</f>
        <v>High school diploma or GED</v>
      </c>
      <c r="H784" s="2" t="str">
        <f>IFERROR(VLOOKUP(B784,ClassificationT!B:L,11,FALSE),"-")</f>
        <v>At Least 8 Years Of Experience Directly Related To The Duties And Responsibilities Specified.</v>
      </c>
      <c r="J784" s="2" t="str">
        <v>Project Manager,Sr</v>
      </c>
      <c r="K784" s="2"/>
      <c r="N784" s="2"/>
    </row>
    <row r="785" spans="1:14" ht="19.5" customHeight="1" x14ac:dyDescent="0.25">
      <c r="A785" s="2" t="s">
        <v>1341</v>
      </c>
      <c r="B785" s="1" t="str">
        <f>VLOOKUP(A785,ClassificationT!A:B,2,FALSE)</f>
        <v>Public Information Rep</v>
      </c>
      <c r="C785" s="2" t="str">
        <f>VLOOKUP(A785,ClassificationT!A:D,4,FALSE)</f>
        <v>SE</v>
      </c>
      <c r="D785" s="2" t="str">
        <f>VLOOKUP(A785,ClassificationT!A:C,3,FALSE)</f>
        <v>Grade 11</v>
      </c>
      <c r="E785" s="2">
        <f>VLOOKUP(A785,ClassificationT!A:T,19,FALSE)</f>
        <v>4</v>
      </c>
      <c r="F785" s="2">
        <f>VLOOKUP(A785,ClassificationT!A:T,20,FALSE)</f>
        <v>0.5</v>
      </c>
      <c r="G785" s="2" t="str">
        <f>IFERROR(VLOOKUP(B785,ClassificationT!B:K,10,FALSE),"-")</f>
        <v>Bachelor's degree</v>
      </c>
      <c r="H785" s="2" t="str">
        <f>IFERROR(VLOOKUP(B785,ClassificationT!B:L,11,FALSE),"-")</f>
        <v>At Least 6 Months Of Experience Directly Related To The Duties And Responsibilities Specified.</v>
      </c>
      <c r="J785" s="2" t="str">
        <v>Project/Construction Mgr</v>
      </c>
      <c r="K785" s="2"/>
      <c r="N785" s="2"/>
    </row>
    <row r="786" spans="1:14" ht="19.5" customHeight="1" x14ac:dyDescent="0.25">
      <c r="A786" s="2" t="s">
        <v>848</v>
      </c>
      <c r="B786" s="1" t="str">
        <f>VLOOKUP(A786,ClassificationT!A:B,2,FALSE)</f>
        <v>Public Relations Spec,Sr</v>
      </c>
      <c r="C786" s="2" t="str">
        <f>VLOOKUP(A786,ClassificationT!A:D,4,FALSE)</f>
        <v>SE</v>
      </c>
      <c r="D786" s="2" t="str">
        <f>VLOOKUP(A786,ClassificationT!A:C,3,FALSE)</f>
        <v>Grade 13</v>
      </c>
      <c r="E786" s="2">
        <f>VLOOKUP(A786,ClassificationT!A:T,19,FALSE)</f>
        <v>0</v>
      </c>
      <c r="F786" s="2">
        <f>VLOOKUP(A786,ClassificationT!A:T,20,FALSE)</f>
        <v>7</v>
      </c>
      <c r="G786" s="2" t="str">
        <f>IFERROR(VLOOKUP(B786,ClassificationT!B:K,10,FALSE),"-")</f>
        <v>High school diploma or GED</v>
      </c>
      <c r="H786" s="2" t="str">
        <f>IFERROR(VLOOKUP(B786,ClassificationT!B:L,11,FALSE),"-")</f>
        <v>At Least 7 Years Of Experience Directly Related To The Duties And Responsibilities Specified.</v>
      </c>
      <c r="J786" s="2" t="str">
        <v>Public Information Rep</v>
      </c>
      <c r="K786" s="2"/>
      <c r="N786" s="2"/>
    </row>
    <row r="787" spans="1:14" ht="19.5" customHeight="1" x14ac:dyDescent="0.25">
      <c r="A787" s="2" t="s">
        <v>1057</v>
      </c>
      <c r="B787" s="1" t="str">
        <f>VLOOKUP(A787,ClassificationT!A:B,2,FALSE)</f>
        <v>Public Relations Specialist</v>
      </c>
      <c r="C787" s="2" t="str">
        <f>VLOOKUP(A787,ClassificationT!A:D,4,FALSE)</f>
        <v>SE</v>
      </c>
      <c r="D787" s="2" t="str">
        <f>VLOOKUP(A787,ClassificationT!A:C,3,FALSE)</f>
        <v>Grade 12</v>
      </c>
      <c r="E787" s="2">
        <f>VLOOKUP(A787,ClassificationT!A:T,19,FALSE)</f>
        <v>0</v>
      </c>
      <c r="F787" s="2">
        <f>VLOOKUP(A787,ClassificationT!A:T,20,FALSE)</f>
        <v>5</v>
      </c>
      <c r="G787" s="2" t="str">
        <f>IFERROR(VLOOKUP(B787,ClassificationT!B:K,10,FALSE),"-")</f>
        <v>High school diploma or GED</v>
      </c>
      <c r="H787" s="2" t="str">
        <f>IFERROR(VLOOKUP(B787,ClassificationT!B:L,11,FALSE),"-")</f>
        <v>At Least 5 Years Of Experience Directly Related To The Duties And Responsibilities Specified.</v>
      </c>
      <c r="J787" s="2" t="str">
        <v>Public Relations Spec,Sr</v>
      </c>
      <c r="K787" s="2"/>
      <c r="N787" s="2"/>
    </row>
    <row r="788" spans="1:14" ht="19.5" customHeight="1" x14ac:dyDescent="0.25">
      <c r="A788" s="2" t="s">
        <v>156</v>
      </c>
      <c r="B788" s="1" t="str">
        <f>VLOOKUP(A788,ClassificationT!A:B,2,FALSE)</f>
        <v>Radiation Safety Officer</v>
      </c>
      <c r="C788" s="2" t="str">
        <f>VLOOKUP(A788,ClassificationT!A:D,4,FALSE)</f>
        <v>SC</v>
      </c>
      <c r="D788" s="2" t="str">
        <f>VLOOKUP(A788,ClassificationT!A:C,3,FALSE)</f>
        <v>Grade 17</v>
      </c>
      <c r="E788" s="2">
        <f>VLOOKUP(A788,ClassificationT!A:T,19,FALSE)</f>
        <v>4</v>
      </c>
      <c r="F788" s="2">
        <f>VLOOKUP(A788,ClassificationT!A:T,20,FALSE)</f>
        <v>5</v>
      </c>
      <c r="G788" s="2" t="str">
        <f>IFERROR(VLOOKUP(B788,ClassificationT!B:K,10,FALSE),"-")</f>
        <v>Bachelor's or graduate degree in physical science or engineering or biological science with a minimum of 20 college credits in physical science</v>
      </c>
      <c r="H788" s="2" t="str">
        <f>IFERROR(VLOOKUP(B788,ClassificationT!B:L,11,FALSE),"-")</f>
        <v>At Least 5 Years Of Professional Experience In Health Physics Including At Least 3 Years In Applied Health Physics.</v>
      </c>
      <c r="J788" s="2" t="str">
        <v>Public Relations Specialist</v>
      </c>
      <c r="K788" s="2"/>
      <c r="N788" s="2"/>
    </row>
    <row r="789" spans="1:14" ht="19.5" customHeight="1" x14ac:dyDescent="0.25">
      <c r="A789" s="2" t="s">
        <v>873</v>
      </c>
      <c r="B789" s="1" t="str">
        <f>VLOOKUP(A789,ClassificationT!A:B,2,FALSE)</f>
        <v>Radiation Safety Specialist</v>
      </c>
      <c r="C789" s="2" t="str">
        <f>VLOOKUP(A789,ClassificationT!A:D,4,FALSE)</f>
        <v>SE</v>
      </c>
      <c r="D789" s="2" t="str">
        <f>VLOOKUP(A789,ClassificationT!A:C,3,FALSE)</f>
        <v>Grade 13</v>
      </c>
      <c r="E789" s="2">
        <f>VLOOKUP(A789,ClassificationT!A:T,19,FALSE)</f>
        <v>4</v>
      </c>
      <c r="F789" s="2">
        <f>VLOOKUP(A789,ClassificationT!A:T,20,FALSE)</f>
        <v>3</v>
      </c>
      <c r="G789" s="2" t="str">
        <f>IFERROR(VLOOKUP(B789,ClassificationT!B:K,10,FALSE),"-")</f>
        <v>Bachelor's degree</v>
      </c>
      <c r="H789" s="2" t="str">
        <f>IFERROR(VLOOKUP(B789,ClassificationT!B:L,11,FALSE),"-")</f>
        <v>At Least 3 Years Of Experience Directly Related To The Duties And Responsibilities Specified.</v>
      </c>
      <c r="J789" s="2" t="str">
        <v>Radiation Safety Officer</v>
      </c>
      <c r="K789" s="2"/>
      <c r="N789" s="2"/>
    </row>
    <row r="790" spans="1:14" ht="19.5" customHeight="1" x14ac:dyDescent="0.25">
      <c r="A790" s="2" t="s">
        <v>1339</v>
      </c>
      <c r="B790" s="1" t="str">
        <f>VLOOKUP(A790,ClassificationT!A:B,2,FALSE)</f>
        <v>Radio Operations Manager</v>
      </c>
      <c r="C790" s="2" t="str">
        <f>VLOOKUP(A790,ClassificationT!A:D,4,FALSE)</f>
        <v>SE</v>
      </c>
      <c r="D790" s="2" t="str">
        <f>VLOOKUP(A790,ClassificationT!A:C,3,FALSE)</f>
        <v>Grade 12</v>
      </c>
      <c r="E790" s="2">
        <f>VLOOKUP(A790,ClassificationT!A:T,19,FALSE)</f>
        <v>0</v>
      </c>
      <c r="F790" s="2">
        <f>VLOOKUP(A790,ClassificationT!A:T,20,FALSE)</f>
        <v>5</v>
      </c>
      <c r="G790" s="2" t="str">
        <f>IFERROR(VLOOKUP(B790,ClassificationT!B:K,10,FALSE),"-")</f>
        <v>High school diploma or GED</v>
      </c>
      <c r="H790" s="2" t="str">
        <f>IFERROR(VLOOKUP(B790,ClassificationT!B:L,11,FALSE),"-")</f>
        <v>At Least 5 Years Of Experience Directly Related To The Duties And Responsibilities Specified.</v>
      </c>
      <c r="J790" s="2" t="str">
        <v>Radiation Safety Specialist</v>
      </c>
      <c r="K790" s="2"/>
      <c r="N790" s="2"/>
    </row>
    <row r="791" spans="1:14" ht="19.5" customHeight="1" x14ac:dyDescent="0.25">
      <c r="A791" s="2" t="s">
        <v>1782</v>
      </c>
      <c r="B791" s="1" t="str">
        <f>VLOOKUP(A791,ClassificationT!A:B,2,FALSE)</f>
        <v>Radio Production Tech</v>
      </c>
      <c r="C791" s="2" t="str">
        <f>VLOOKUP(A791,ClassificationT!A:D,4,FALSE)</f>
        <v>SN</v>
      </c>
      <c r="D791" s="2" t="str">
        <f>VLOOKUP(A791,ClassificationT!A:C,3,FALSE)</f>
        <v>Grade 08</v>
      </c>
      <c r="E791" s="2">
        <f>VLOOKUP(A791,ClassificationT!A:T,19,FALSE)</f>
        <v>0</v>
      </c>
      <c r="F791" s="2">
        <f>VLOOKUP(A791,ClassificationT!A:T,20,FALSE)</f>
        <v>1</v>
      </c>
      <c r="G791" s="2" t="str">
        <f>IFERROR(VLOOKUP(B791,ClassificationT!B:K,10,FALSE),"-")</f>
        <v>High school diploma or GED</v>
      </c>
      <c r="H791" s="2" t="str">
        <f>IFERROR(VLOOKUP(B791,ClassificationT!B:L,11,FALSE),"-")</f>
        <v>At Least 1 Year Of Experience Directly Related To The Duties And Responsibilities Specified.</v>
      </c>
      <c r="J791" s="2" t="str">
        <v>Radio Operations Manager</v>
      </c>
      <c r="K791" s="2"/>
      <c r="N791" s="2"/>
    </row>
    <row r="792" spans="1:14" ht="19.5" customHeight="1" x14ac:dyDescent="0.25">
      <c r="A792" s="2" t="s">
        <v>919</v>
      </c>
      <c r="B792" s="1" t="str">
        <f>VLOOKUP(A792,ClassificationT!A:B,2,FALSE)</f>
        <v>Radiologic Tech/Specialty</v>
      </c>
      <c r="C792" s="2" t="str">
        <f>VLOOKUP(A792,ClassificationT!A:D,4,FALSE)</f>
        <v>SN</v>
      </c>
      <c r="D792" s="2" t="str">
        <f>VLOOKUP(A792,ClassificationT!A:C,3,FALSE)</f>
        <v>Grade 13</v>
      </c>
      <c r="E792" s="2">
        <f>VLOOKUP(A792,ClassificationT!A:T,19,FALSE)</f>
        <v>2</v>
      </c>
      <c r="F792" s="2">
        <f>VLOOKUP(A792,ClassificationT!A:T,20,FALSE)</f>
        <v>3</v>
      </c>
      <c r="G792" s="2" t="str">
        <f>IFERROR(VLOOKUP(B792,ClassificationT!B:K,10,FALSE),"-")</f>
        <v>Associate's degree</v>
      </c>
      <c r="H792" s="2" t="str">
        <f>IFERROR(VLOOKUP(B792,ClassificationT!B:L,11,FALSE),"-")</f>
        <v>At Least 3 Years Of Directly Related Experience Which May Include Directly Related Certification Or Practicum Training. Certification/Licensure: Certification From The American Registry Of Radiologic Technologists.</v>
      </c>
      <c r="J792" s="2" t="str">
        <v>Radio Production Tech</v>
      </c>
      <c r="K792" s="2"/>
      <c r="N792" s="2"/>
    </row>
    <row r="793" spans="1:14" ht="19.5" customHeight="1" x14ac:dyDescent="0.25">
      <c r="A793" s="2" t="s">
        <v>695</v>
      </c>
      <c r="B793" s="1" t="str">
        <f>VLOOKUP(A793,ClassificationT!A:B,2,FALSE)</f>
        <v>Radiologic Tech/Specialty,Sr</v>
      </c>
      <c r="C793" s="2" t="str">
        <f>VLOOKUP(A793,ClassificationT!A:D,4,FALSE)</f>
        <v>SE</v>
      </c>
      <c r="D793" s="2" t="str">
        <f>VLOOKUP(A793,ClassificationT!A:C,3,FALSE)</f>
        <v>Grade 14</v>
      </c>
      <c r="E793" s="2">
        <f>VLOOKUP(A793,ClassificationT!A:T,19,FALSE)</f>
        <v>4</v>
      </c>
      <c r="F793" s="2">
        <f>VLOOKUP(A793,ClassificationT!A:T,20,FALSE)</f>
        <v>3</v>
      </c>
      <c r="G793" s="2" t="str">
        <f>IFERROR(VLOOKUP(B793,ClassificationT!B:K,10,FALSE),"-")</f>
        <v>Bachelor's degree</v>
      </c>
      <c r="H793" s="2" t="str">
        <f>IFERROR(VLOOKUP(B793,ClassificationT!B:L,11,FALSE),"-")</f>
        <v xml:space="preserve">At Least 3 Years Of Directly Related Experience Which May Include Directly Related Certification Or Practicum Training. Certification From The American Registry Of Radiologic Technologists (Arrt).
</v>
      </c>
      <c r="J793" s="2" t="str">
        <v>Radiologic Tech/Specialty</v>
      </c>
      <c r="K793" s="2"/>
      <c r="N793" s="2"/>
    </row>
    <row r="794" spans="1:14" ht="19.5" customHeight="1" x14ac:dyDescent="0.25">
      <c r="A794" s="2" t="s">
        <v>1483</v>
      </c>
      <c r="B794" s="1" t="str">
        <f>VLOOKUP(A794,ClassificationT!A:B,2,FALSE)</f>
        <v>Radiology Tech</v>
      </c>
      <c r="C794" s="2" t="str">
        <f>VLOOKUP(A794,ClassificationT!A:D,4,FALSE)</f>
        <v>SN</v>
      </c>
      <c r="D794" s="2" t="str">
        <f>VLOOKUP(A794,ClassificationT!A:C,3,FALSE)</f>
        <v>Grade 10</v>
      </c>
      <c r="E794" s="2">
        <f>VLOOKUP(A794,ClassificationT!A:T,19,FALSE)</f>
        <v>0</v>
      </c>
      <c r="F794" s="2">
        <f>VLOOKUP(A794,ClassificationT!A:T,20,FALSE)</f>
        <v>0.5</v>
      </c>
      <c r="G794" s="2" t="str">
        <f>IFERROR(VLOOKUP(B794,ClassificationT!B:K,10,FALSE),"-")</f>
        <v>High school diploma or GED</v>
      </c>
      <c r="H794" s="2" t="str">
        <f>IFERROR(VLOOKUP(B794,ClassificationT!B:L,11,FALSE),"-")</f>
        <v xml:space="preserve">At Least 6 Months Of Experience Directly Related To The Duties And Responsibilities Specified. Certification/Licensure: American Registry Of Radiologic Technology License.
</v>
      </c>
      <c r="J794" s="2" t="str">
        <v>Radiologic Tech/Specialty,Sr</v>
      </c>
      <c r="K794" s="2"/>
      <c r="N794" s="2"/>
    </row>
    <row r="795" spans="1:14" ht="19.5" customHeight="1" x14ac:dyDescent="0.25">
      <c r="A795" s="2" t="s">
        <v>1353</v>
      </c>
      <c r="B795" s="1" t="str">
        <f>VLOOKUP(A795,ClassificationT!A:B,2,FALSE)</f>
        <v>Real Estate Associate</v>
      </c>
      <c r="C795" s="2" t="str">
        <f>VLOOKUP(A795,ClassificationT!A:D,4,FALSE)</f>
        <v>SE</v>
      </c>
      <c r="D795" s="2" t="str">
        <f>VLOOKUP(A795,ClassificationT!A:C,3,FALSE)</f>
        <v>Grade 11</v>
      </c>
      <c r="E795" s="2">
        <f>VLOOKUP(A795,ClassificationT!A:T,19,FALSE)</f>
        <v>4</v>
      </c>
      <c r="F795" s="2">
        <f>VLOOKUP(A795,ClassificationT!A:T,20,FALSE)</f>
        <v>2</v>
      </c>
      <c r="G795" s="2" t="str">
        <f>IFERROR(VLOOKUP(B795,ClassificationT!B:K,10,FALSE),"-")</f>
        <v>Bachelor's degree</v>
      </c>
      <c r="H795" s="2" t="str">
        <f>IFERROR(VLOOKUP(B795,ClassificationT!B:L,11,FALSE),"-")</f>
        <v>At Least 2 Years Of Experience Directly Related To The Duties And Responsibilities Specified.</v>
      </c>
      <c r="J795" s="2" t="str">
        <v>Radiology Tech</v>
      </c>
      <c r="K795" s="2"/>
      <c r="N795" s="2"/>
    </row>
    <row r="796" spans="1:14" ht="19.5" customHeight="1" x14ac:dyDescent="0.25">
      <c r="A796" s="2" t="s">
        <v>941</v>
      </c>
      <c r="B796" s="1" t="str">
        <f>VLOOKUP(A796,ClassificationT!A:B,2,FALSE)</f>
        <v>Real Estate Associate,Sr</v>
      </c>
      <c r="C796" s="2" t="str">
        <f>VLOOKUP(A796,ClassificationT!A:D,4,FALSE)</f>
        <v>SE</v>
      </c>
      <c r="D796" s="2" t="str">
        <f>VLOOKUP(A796,ClassificationT!A:C,3,FALSE)</f>
        <v>Grade 13</v>
      </c>
      <c r="E796" s="2">
        <f>VLOOKUP(A796,ClassificationT!A:T,19,FALSE)</f>
        <v>4</v>
      </c>
      <c r="F796" s="2">
        <f>VLOOKUP(A796,ClassificationT!A:T,20,FALSE)</f>
        <v>4</v>
      </c>
      <c r="G796" s="2" t="str">
        <f>IFERROR(VLOOKUP(B796,ClassificationT!B:K,10,FALSE),"-")</f>
        <v>Bachelor's degree</v>
      </c>
      <c r="H796" s="2" t="str">
        <f>IFERROR(VLOOKUP(B796,ClassificationT!B:L,11,FALSE),"-")</f>
        <v>At Least 4 Years Of Experience Directly Related To The Duties And Responsibilities Specified.</v>
      </c>
      <c r="J796" s="2" t="str">
        <v>Real Estate Associate</v>
      </c>
      <c r="K796" s="2"/>
      <c r="N796" s="2"/>
    </row>
    <row r="797" spans="1:14" ht="19.5" customHeight="1" x14ac:dyDescent="0.25">
      <c r="A797" s="4" t="s">
        <v>505</v>
      </c>
      <c r="B797" s="1" t="str">
        <f>VLOOKUP(A797,ClassificationT!A:B,2,FALSE)</f>
        <v>Real Estate Officer</v>
      </c>
      <c r="C797" s="2" t="str">
        <f>VLOOKUP(A797,ClassificationT!A:D,4,FALSE)</f>
        <v>SE</v>
      </c>
      <c r="D797" s="4" t="str">
        <f>VLOOKUP(A797,ClassificationT!A:C,3,FALSE)</f>
        <v>Grade 15</v>
      </c>
      <c r="E797" s="4">
        <f>VLOOKUP(A797,ClassificationT!A:T,19,FALSE)</f>
        <v>4</v>
      </c>
      <c r="F797" s="4">
        <f>VLOOKUP(A797,ClassificationT!A:T,20,FALSE)</f>
        <v>5</v>
      </c>
      <c r="G797" s="4" t="str">
        <f>IFERROR(VLOOKUP(B797,ClassificationT!B:K,10,FALSE),"-")</f>
        <v>Bachelor's degree</v>
      </c>
      <c r="H797" s="4" t="str">
        <f>IFERROR(VLOOKUP(B797,ClassificationT!B:L,11,FALSE),"-")</f>
        <v>At Least 5 Years Of Experience Directly Related To The Duties And Responsibilities Specified.</v>
      </c>
      <c r="J797" s="2" t="str">
        <v>Real Estate Associate,Sr</v>
      </c>
      <c r="K797" s="2"/>
      <c r="N797" s="2"/>
    </row>
    <row r="798" spans="1:14" ht="19.5" customHeight="1" x14ac:dyDescent="0.25">
      <c r="A798" s="2" t="s">
        <v>1975</v>
      </c>
      <c r="B798" s="1" t="str">
        <f>VLOOKUP(A798,ClassificationT!A:B,2,FALSE)</f>
        <v>Receiving Clerk</v>
      </c>
      <c r="C798" s="2" t="str">
        <f>VLOOKUP(A798,ClassificationT!A:D,4,FALSE)</f>
        <v>SW</v>
      </c>
      <c r="D798" s="2" t="str">
        <f>VLOOKUP(A798,ClassificationT!A:C,3,FALSE)</f>
        <v>Grade 05</v>
      </c>
      <c r="E798" s="2">
        <f>VLOOKUP(A798,ClassificationT!A:T,19,FALSE)</f>
        <v>0</v>
      </c>
      <c r="F798" s="2">
        <f>VLOOKUP(A798,ClassificationT!A:T,20,FALSE)</f>
        <v>1</v>
      </c>
      <c r="G798" s="2" t="str">
        <f>IFERROR(VLOOKUP(B798,ClassificationT!B:K,10,FALSE),"-")</f>
        <v>High school diploma or GED</v>
      </c>
      <c r="H798" s="2" t="str">
        <f>IFERROR(VLOOKUP(B798,ClassificationT!B:L,11,FALSE),"-")</f>
        <v>At Least 1 Year Of Experience Directly Related To The Duties And Responsibilities Specified.</v>
      </c>
      <c r="J798" s="2" t="str">
        <v>Real Estate Officer</v>
      </c>
      <c r="K798" s="2"/>
      <c r="N798" s="2"/>
    </row>
    <row r="799" spans="1:14" ht="19.5" customHeight="1" x14ac:dyDescent="0.25">
      <c r="A799" s="2" t="s">
        <v>1979</v>
      </c>
      <c r="B799" s="1" t="str">
        <f>VLOOKUP(A799,ClassificationT!A:B,2,FALSE)</f>
        <v>Recycling Tech</v>
      </c>
      <c r="C799" s="2" t="str">
        <f>VLOOKUP(A799,ClassificationT!A:D,4,FALSE)</f>
        <v>SW</v>
      </c>
      <c r="D799" s="2" t="str">
        <f>VLOOKUP(A799,ClassificationT!A:C,3,FALSE)</f>
        <v>Grade 05</v>
      </c>
      <c r="E799" s="2">
        <f>VLOOKUP(A799,ClassificationT!A:T,19,FALSE)</f>
        <v>0</v>
      </c>
      <c r="F799" s="2">
        <f>VLOOKUP(A799,ClassificationT!A:T,20,FALSE)</f>
        <v>0.5</v>
      </c>
      <c r="G799" s="2" t="str">
        <f>IFERROR(VLOOKUP(B799,ClassificationT!B:K,10,FALSE),"-")</f>
        <v>High school diploma or GED</v>
      </c>
      <c r="H799" s="2" t="str">
        <f>IFERROR(VLOOKUP(B799,ClassificationT!B:L,11,FALSE),"-")</f>
        <v xml:space="preserve">  At Least 6 Months Of Experience Directly Related To The Duties And Responsibilities Specified.</v>
      </c>
      <c r="J799" s="2" t="str">
        <v>Receiving Clerk</v>
      </c>
      <c r="K799" s="2"/>
      <c r="N799" s="2"/>
    </row>
    <row r="800" spans="1:14" ht="19.5" customHeight="1" x14ac:dyDescent="0.25">
      <c r="A800" s="2" t="s">
        <v>1934</v>
      </c>
      <c r="B800" s="1" t="str">
        <f>VLOOKUP(A800,ClassificationT!A:B,2,FALSE)</f>
        <v>Recycling Tech,Lead</v>
      </c>
      <c r="C800" s="2" t="str">
        <f>VLOOKUP(A800,ClassificationT!A:D,4,FALSE)</f>
        <v>SN</v>
      </c>
      <c r="D800" s="2" t="str">
        <f>VLOOKUP(A800,ClassificationT!A:C,3,FALSE)</f>
        <v>Grade 06</v>
      </c>
      <c r="E800" s="2">
        <f>VLOOKUP(A800,ClassificationT!A:T,19,FALSE)</f>
        <v>0</v>
      </c>
      <c r="F800" s="2">
        <f>VLOOKUP(A800,ClassificationT!A:T,20,FALSE)</f>
        <v>1</v>
      </c>
      <c r="G800" s="2" t="str">
        <f>IFERROR(VLOOKUP(B800,ClassificationT!B:K,10,FALSE),"-")</f>
        <v>High school diploma or GED</v>
      </c>
      <c r="H800" s="2" t="str">
        <f>IFERROR(VLOOKUP(B800,ClassificationT!B:L,11,FALSE),"-")</f>
        <v xml:space="preserve"> At Least 1 Year Of Experience Directly Related To The Duties And Responsibilities Specified.</v>
      </c>
      <c r="J800" s="2" t="str">
        <v>Recycling Tech</v>
      </c>
      <c r="K800" s="2"/>
      <c r="N800" s="2"/>
    </row>
    <row r="801" spans="1:14" ht="19.5" customHeight="1" x14ac:dyDescent="0.25">
      <c r="A801" s="2" t="s">
        <v>1903</v>
      </c>
      <c r="B801" s="1" t="str">
        <f>VLOOKUP(A801,ClassificationT!A:B,2,FALSE)</f>
        <v>Referee</v>
      </c>
      <c r="C801" s="2" t="str">
        <f>VLOOKUP(A801,ClassificationT!A:D,4,FALSE)</f>
        <v>SN</v>
      </c>
      <c r="D801" s="2" t="str">
        <f>VLOOKUP(A801,ClassificationT!A:C,3,FALSE)</f>
        <v>Grade 06</v>
      </c>
      <c r="E801" s="2">
        <f>VLOOKUP(A801,ClassificationT!A:T,19,FALSE)</f>
        <v>0</v>
      </c>
      <c r="F801" s="2">
        <f>VLOOKUP(A801,ClassificationT!A:T,20,FALSE)</f>
        <v>0</v>
      </c>
      <c r="G801" s="2" t="str">
        <f>IFERROR(VLOOKUP(B801,ClassificationT!B:K,10,FALSE),"-")</f>
        <v>High school diploma or GED</v>
      </c>
      <c r="H801" s="2" t="str">
        <f>IFERROR(VLOOKUP(B801,ClassificationT!B:L,11,FALSE),"-")</f>
        <v>No Previous Experience Required.</v>
      </c>
      <c r="J801" s="2" t="str">
        <v>Recycling Tech,Lead</v>
      </c>
      <c r="K801" s="2"/>
      <c r="N801" s="2"/>
    </row>
    <row r="802" spans="1:14" ht="19.5" customHeight="1" x14ac:dyDescent="0.25">
      <c r="A802" s="2" t="s">
        <v>346</v>
      </c>
      <c r="B802" s="1" t="str">
        <f>VLOOKUP(A802,ClassificationT!A:B,2,FALSE)</f>
        <v>Registrar</v>
      </c>
      <c r="C802" s="2" t="str">
        <f>VLOOKUP(A802,ClassificationT!A:D,4,FALSE)</f>
        <v>SC</v>
      </c>
      <c r="D802" s="2" t="str">
        <f>VLOOKUP(A802,ClassificationT!A:C,3,FALSE)</f>
        <v>Grade 16</v>
      </c>
      <c r="E802" s="2">
        <f>VLOOKUP(A802,ClassificationT!A:T,19,FALSE)</f>
        <v>4</v>
      </c>
      <c r="F802" s="2">
        <f>VLOOKUP(A802,ClassificationT!A:T,20,FALSE)</f>
        <v>5</v>
      </c>
      <c r="G802" s="2" t="str">
        <f>IFERROR(VLOOKUP(B802,ClassificationT!B:K,10,FALSE),"-")</f>
        <v>Bachelor's degree</v>
      </c>
      <c r="H802" s="2" t="str">
        <f>IFERROR(VLOOKUP(B802,ClassificationT!B:L,11,FALSE),"-")</f>
        <v>At Least 5 Years Of Experience Directly Related To The Duties And Responsibilities Specified.</v>
      </c>
      <c r="J802" s="2" t="str">
        <v>Referee</v>
      </c>
      <c r="K802" s="2"/>
      <c r="N802" s="2"/>
    </row>
    <row r="803" spans="1:14" ht="19.5" customHeight="1" x14ac:dyDescent="0.25">
      <c r="A803" s="2" t="s">
        <v>238</v>
      </c>
      <c r="B803" s="1" t="str">
        <f>VLOOKUP(A803,ClassificationT!A:B,2,FALSE)</f>
        <v>Registrar &amp; Stdt Svcs Ofcr-HSC</v>
      </c>
      <c r="C803" s="2" t="str">
        <f>VLOOKUP(A803,ClassificationT!A:D,4,FALSE)</f>
        <v>SE</v>
      </c>
      <c r="D803" s="2" t="str">
        <f>VLOOKUP(A803,ClassificationT!A:C,3,FALSE)</f>
        <v>Grade 16</v>
      </c>
      <c r="E803" s="2">
        <f>VLOOKUP(A803,ClassificationT!A:T,19,FALSE)</f>
        <v>6</v>
      </c>
      <c r="F803" s="2">
        <f>VLOOKUP(A803,ClassificationT!A:T,20,FALSE)</f>
        <v>7</v>
      </c>
      <c r="G803" s="2" t="str">
        <f>IFERROR(VLOOKUP(B803,ClassificationT!B:K,10,FALSE),"-")</f>
        <v>Master's degree</v>
      </c>
      <c r="H803" s="2" t="str">
        <f>IFERROR(VLOOKUP(B803,ClassificationT!B:L,11,FALSE),"-")</f>
        <v>At Least 7 Years Of Experience Directly Related To The Duties And Responsibilities Specified.</v>
      </c>
      <c r="J803" s="2" t="str">
        <v>Registrar</v>
      </c>
      <c r="K803" s="2"/>
      <c r="N803" s="2"/>
    </row>
    <row r="804" spans="1:14" ht="19.5" customHeight="1" x14ac:dyDescent="0.25">
      <c r="A804" s="2" t="s">
        <v>807</v>
      </c>
      <c r="B804" s="1" t="str">
        <f>VLOOKUP(A804,ClassificationT!A:B,2,FALSE)</f>
        <v>Registrar / Law School</v>
      </c>
      <c r="C804" s="2" t="str">
        <f>VLOOKUP(A804,ClassificationT!A:D,4,FALSE)</f>
        <v>SE</v>
      </c>
      <c r="D804" s="2" t="str">
        <f>VLOOKUP(A804,ClassificationT!A:C,3,FALSE)</f>
        <v>Grade 13</v>
      </c>
      <c r="E804" s="2">
        <f>VLOOKUP(A804,ClassificationT!A:T,19,FALSE)</f>
        <v>4</v>
      </c>
      <c r="F804" s="2">
        <f>VLOOKUP(A804,ClassificationT!A:T,20,FALSE)</f>
        <v>5</v>
      </c>
      <c r="G804" s="2" t="str">
        <f>IFERROR(VLOOKUP(B804,ClassificationT!B:K,10,FALSE),"-")</f>
        <v>Bachelor's degree</v>
      </c>
      <c r="H804" s="2" t="str">
        <f>IFERROR(VLOOKUP(B804,ClassificationT!B:L,11,FALSE),"-")</f>
        <v>At Least 5 Years Of Experience Directly Related To The Duties And Responsibilities Specified.</v>
      </c>
      <c r="J804" s="2" t="str">
        <v>Registrar &amp; Stdt Svcs Ofcr-HSC</v>
      </c>
      <c r="K804" s="2"/>
      <c r="N804" s="2"/>
    </row>
    <row r="805" spans="1:14" ht="19.5" customHeight="1" x14ac:dyDescent="0.25">
      <c r="A805" s="2" t="s">
        <v>1618</v>
      </c>
      <c r="B805" s="1" t="str">
        <f>VLOOKUP(A805,ClassificationT!A:B,2,FALSE)</f>
        <v>Reporter</v>
      </c>
      <c r="C805" s="2" t="str">
        <f>VLOOKUP(A805,ClassificationT!A:D,4,FALSE)</f>
        <v>SU</v>
      </c>
      <c r="D805" s="2" t="str">
        <f>VLOOKUP(A805,ClassificationT!A:C,3,FALSE)</f>
        <v>Grade 09</v>
      </c>
      <c r="E805" s="2">
        <f>VLOOKUP(A805,ClassificationT!A:T,19,FALSE)</f>
        <v>0</v>
      </c>
      <c r="F805" s="2">
        <f>VLOOKUP(A805,ClassificationT!A:T,20,FALSE)</f>
        <v>5</v>
      </c>
      <c r="G805" s="2" t="str">
        <f>IFERROR(VLOOKUP(B805,ClassificationT!B:K,10,FALSE),"-")</f>
        <v>High school diploma or GED</v>
      </c>
      <c r="H805" s="2" t="str">
        <f>IFERROR(VLOOKUP(B805,ClassificationT!B:L,11,FALSE),"-")</f>
        <v>At Least 5 Years Of Experience Directly Related To The Duties And Responsibilities Specified.</v>
      </c>
      <c r="J805" s="2" t="str">
        <v>Registrar / Law School</v>
      </c>
      <c r="K805" s="2"/>
      <c r="N805" s="2"/>
    </row>
    <row r="806" spans="1:14" ht="19.5" customHeight="1" x14ac:dyDescent="0.25">
      <c r="A806" s="2" t="s">
        <v>553</v>
      </c>
      <c r="B806" s="1" t="str">
        <f>VLOOKUP(A806,ClassificationT!A:B,2,FALSE)</f>
        <v>Research &amp; Information Mgr</v>
      </c>
      <c r="C806" s="2" t="str">
        <f>VLOOKUP(A806,ClassificationT!A:D,4,FALSE)</f>
        <v>SE</v>
      </c>
      <c r="D806" s="2" t="str">
        <f>VLOOKUP(A806,ClassificationT!A:C,3,FALSE)</f>
        <v>Grade 14</v>
      </c>
      <c r="E806" s="2">
        <f>VLOOKUP(A806,ClassificationT!A:T,19,FALSE)</f>
        <v>4</v>
      </c>
      <c r="F806" s="2">
        <f>VLOOKUP(A806,ClassificationT!A:T,20,FALSE)</f>
        <v>5</v>
      </c>
      <c r="G806" s="2" t="str">
        <f>IFERROR(VLOOKUP(B806,ClassificationT!B:K,10,FALSE),"-")</f>
        <v>Bachelor's degree</v>
      </c>
      <c r="H806" s="2" t="str">
        <f>IFERROR(VLOOKUP(B806,ClassificationT!B:L,11,FALSE),"-")</f>
        <v>At Least 5 Years Of Experience Directly Related To The Duties And Responsibilities Specified.</v>
      </c>
      <c r="J806" s="2" t="str">
        <v>Reporter</v>
      </c>
      <c r="K806" s="2"/>
      <c r="N806" s="2"/>
    </row>
    <row r="807" spans="1:14" ht="19.5" customHeight="1" x14ac:dyDescent="0.25">
      <c r="A807" s="2" t="s">
        <v>1895</v>
      </c>
      <c r="B807" s="1" t="str">
        <f>VLOOKUP(A807,ClassificationT!A:B,2,FALSE)</f>
        <v>Research Assistant/Staff</v>
      </c>
      <c r="C807" s="2" t="str">
        <f>VLOOKUP(A807,ClassificationT!A:D,4,FALSE)</f>
        <v>SN</v>
      </c>
      <c r="D807" s="2" t="str">
        <f>VLOOKUP(A807,ClassificationT!A:C,3,FALSE)</f>
        <v>Grade 06</v>
      </c>
      <c r="E807" s="2">
        <f>VLOOKUP(A807,ClassificationT!A:T,19,FALSE)</f>
        <v>0</v>
      </c>
      <c r="F807" s="2">
        <f>VLOOKUP(A807,ClassificationT!A:T,20,FALSE)</f>
        <v>1</v>
      </c>
      <c r="G807" s="2" t="str">
        <f>IFERROR(VLOOKUP(B807,ClassificationT!B:K,10,FALSE),"-")</f>
        <v>High school diploma or GED</v>
      </c>
      <c r="H807" s="2" t="str">
        <f>IFERROR(VLOOKUP(B807,ClassificationT!B:L,11,FALSE),"-")</f>
        <v>At Least 1 Year Of Experience Directly Related To The Duties And Responsibilities Which May Include Practicum.</v>
      </c>
      <c r="J807" s="2" t="str">
        <v>Research &amp; Information Mgr</v>
      </c>
      <c r="K807" s="2"/>
      <c r="N807" s="2"/>
    </row>
    <row r="808" spans="1:14" ht="19.5" customHeight="1" x14ac:dyDescent="0.25">
      <c r="A808" s="2" t="s">
        <v>928</v>
      </c>
      <c r="B808" s="1" t="str">
        <f>VLOOKUP(A808,ClassificationT!A:B,2,FALSE)</f>
        <v>Research Engineer 1</v>
      </c>
      <c r="C808" s="2" t="str">
        <f>VLOOKUP(A808,ClassificationT!A:D,4,FALSE)</f>
        <v>SE</v>
      </c>
      <c r="D808" s="2" t="str">
        <f>VLOOKUP(A808,ClassificationT!A:C,3,FALSE)</f>
        <v>Grade 13</v>
      </c>
      <c r="E808" s="2">
        <f>VLOOKUP(A808,ClassificationT!A:T,19,FALSE)</f>
        <v>4</v>
      </c>
      <c r="F808" s="2">
        <f>VLOOKUP(A808,ClassificationT!A:T,20,FALSE)</f>
        <v>0.5</v>
      </c>
      <c r="G808" s="2" t="str">
        <f>IFERROR(VLOOKUP(B808,ClassificationT!B:K,10,FALSE),"-")</f>
        <v>Bachelor's degree in a directly related field</v>
      </c>
      <c r="H808" s="2" t="str">
        <f>IFERROR(VLOOKUP(B808,ClassificationT!B:L,11,FALSE),"-")</f>
        <v>At Least 6 Months Of Experience Directly Related To The Duties And Responsibilities Specified.</v>
      </c>
      <c r="J808" s="2" t="str">
        <v>Research Assistant/Staff</v>
      </c>
      <c r="K808" s="2"/>
      <c r="N808" s="2"/>
    </row>
    <row r="809" spans="1:14" ht="19.5" customHeight="1" x14ac:dyDescent="0.25">
      <c r="A809" s="2" t="s">
        <v>703</v>
      </c>
      <c r="B809" s="1" t="str">
        <f>VLOOKUP(A809,ClassificationT!A:B,2,FALSE)</f>
        <v>Research Engineer 2</v>
      </c>
      <c r="C809" s="2" t="str">
        <f>VLOOKUP(A809,ClassificationT!A:D,4,FALSE)</f>
        <v>SE</v>
      </c>
      <c r="D809" s="2" t="str">
        <f>VLOOKUP(A809,ClassificationT!A:C,3,FALSE)</f>
        <v>Grade 14</v>
      </c>
      <c r="E809" s="2">
        <f>VLOOKUP(A809,ClassificationT!A:T,19,FALSE)</f>
        <v>4</v>
      </c>
      <c r="F809" s="2">
        <f>VLOOKUP(A809,ClassificationT!A:T,20,FALSE)</f>
        <v>1</v>
      </c>
      <c r="G809" s="2" t="str">
        <f>IFERROR(VLOOKUP(B809,ClassificationT!B:K,10,FALSE),"-")</f>
        <v>Bachelor's degree in a directly related field</v>
      </c>
      <c r="H809" s="2" t="str">
        <f>IFERROR(VLOOKUP(B809,ClassificationT!B:L,11,FALSE),"-")</f>
        <v>At Least 1 Year Of Experience Directly Related To The Duties And Responsibilities Specified.</v>
      </c>
      <c r="J809" s="2" t="str">
        <v>Research Engineer 1</v>
      </c>
      <c r="K809" s="2"/>
      <c r="N809" s="2"/>
    </row>
    <row r="810" spans="1:14" ht="19.5" customHeight="1" x14ac:dyDescent="0.25">
      <c r="A810" s="2" t="s">
        <v>500</v>
      </c>
      <c r="B810" s="1" t="str">
        <f>VLOOKUP(A810,ClassificationT!A:B,2,FALSE)</f>
        <v>Research Engineer 3</v>
      </c>
      <c r="C810" s="2" t="str">
        <f>VLOOKUP(A810,ClassificationT!A:D,4,FALSE)</f>
        <v>SE</v>
      </c>
      <c r="D810" s="2" t="str">
        <f>VLOOKUP(A810,ClassificationT!A:C,3,FALSE)</f>
        <v>Grade 15</v>
      </c>
      <c r="E810" s="2">
        <f>VLOOKUP(A810,ClassificationT!A:T,19,FALSE)</f>
        <v>4</v>
      </c>
      <c r="F810" s="2">
        <f>VLOOKUP(A810,ClassificationT!A:T,20,FALSE)</f>
        <v>3</v>
      </c>
      <c r="G810" s="2" t="str">
        <f>IFERROR(VLOOKUP(B810,ClassificationT!B:K,10,FALSE),"-")</f>
        <v>Bachelor's degree in a directly related field</v>
      </c>
      <c r="H810" s="2" t="str">
        <f>IFERROR(VLOOKUP(B810,ClassificationT!B:L,11,FALSE),"-")</f>
        <v>At Least 3 Years Of Experience Directly Related To The Duties And Responsibilities Specified.</v>
      </c>
      <c r="J810" s="2" t="str">
        <v>Research Engineer 2</v>
      </c>
      <c r="K810" s="2"/>
      <c r="N810" s="2"/>
    </row>
    <row r="811" spans="1:14" ht="19.5" customHeight="1" x14ac:dyDescent="0.25">
      <c r="A811" s="2" t="s">
        <v>428</v>
      </c>
      <c r="B811" s="1" t="str">
        <f>VLOOKUP(A811,ClassificationT!A:B,2,FALSE)</f>
        <v>Research Facility Director</v>
      </c>
      <c r="C811" s="2" t="str">
        <f>VLOOKUP(A811,ClassificationT!A:D,4,FALSE)</f>
        <v>SE</v>
      </c>
      <c r="D811" s="2" t="str">
        <f>VLOOKUP(A811,ClassificationT!A:C,3,FALSE)</f>
        <v>Grade 15</v>
      </c>
      <c r="E811" s="2">
        <f>VLOOKUP(A811,ClassificationT!A:T,19,FALSE)</f>
        <v>8</v>
      </c>
      <c r="F811" s="2">
        <f>VLOOKUP(A811,ClassificationT!A:T,20,FALSE)</f>
        <v>5</v>
      </c>
      <c r="G811" s="2" t="str">
        <f>IFERROR(VLOOKUP(B811,ClassificationT!B:K,10,FALSE),"-")</f>
        <v>Doctorate degree</v>
      </c>
      <c r="H811" s="2" t="str">
        <f>IFERROR(VLOOKUP(B811,ClassificationT!B:L,11,FALSE),"-")</f>
        <v>At Least 5 Years Of Experience Directly Related To The Duties And Responsibilities Specified.</v>
      </c>
      <c r="J811" s="2" t="str">
        <v>Research Engineer 3</v>
      </c>
      <c r="K811" s="2"/>
      <c r="N811" s="2"/>
    </row>
    <row r="812" spans="1:14" ht="19.5" customHeight="1" x14ac:dyDescent="0.25">
      <c r="A812" s="2" t="s">
        <v>824</v>
      </c>
      <c r="B812" s="1" t="str">
        <f>VLOOKUP(A812,ClassificationT!A:B,2,FALSE)</f>
        <v>Research Information Splst</v>
      </c>
      <c r="C812" s="2" t="str">
        <f>VLOOKUP(A812,ClassificationT!A:D,4,FALSE)</f>
        <v>SE</v>
      </c>
      <c r="D812" s="2" t="str">
        <f>VLOOKUP(A812,ClassificationT!A:C,3,FALSE)</f>
        <v>Grade 13</v>
      </c>
      <c r="E812" s="2">
        <f>VLOOKUP(A812,ClassificationT!A:T,19,FALSE)</f>
        <v>6</v>
      </c>
      <c r="F812" s="2">
        <f>VLOOKUP(A812,ClassificationT!A:T,20,FALSE)</f>
        <v>3</v>
      </c>
      <c r="G812" s="2" t="str">
        <f>IFERROR(VLOOKUP(B812,ClassificationT!B:K,10,FALSE),"-")</f>
        <v>Master's degree</v>
      </c>
      <c r="H812" s="2" t="str">
        <f>IFERROR(VLOOKUP(B812,ClassificationT!B:L,11,FALSE),"-")</f>
        <v>At Least 3 Years Of Experience Directly Related To The Duties And Responsibilities Specified.</v>
      </c>
      <c r="J812" s="2" t="str">
        <v>Research Facility Director</v>
      </c>
      <c r="K812" s="2"/>
      <c r="N812" s="2"/>
    </row>
    <row r="813" spans="1:14" ht="19.5" customHeight="1" x14ac:dyDescent="0.25">
      <c r="A813" s="2" t="s">
        <v>1367</v>
      </c>
      <c r="B813" s="1" t="str">
        <f>VLOOKUP(A813,ClassificationT!A:B,2,FALSE)</f>
        <v>Research Scientist 1</v>
      </c>
      <c r="C813" s="2" t="str">
        <f>VLOOKUP(A813,ClassificationT!A:D,4,FALSE)</f>
        <v>SE</v>
      </c>
      <c r="D813" s="2" t="str">
        <f>VLOOKUP(A813,ClassificationT!A:C,3,FALSE)</f>
        <v>Grade 11</v>
      </c>
      <c r="E813" s="2">
        <f>VLOOKUP(A813,ClassificationT!A:T,19,FALSE)</f>
        <v>4</v>
      </c>
      <c r="F813" s="2">
        <f>VLOOKUP(A813,ClassificationT!A:T,20,FALSE)</f>
        <v>0</v>
      </c>
      <c r="G813" s="2" t="str">
        <f>IFERROR(VLOOKUP(B813,ClassificationT!B:K,10,FALSE),"-")</f>
        <v>Bachelor's degree</v>
      </c>
      <c r="H813" s="2" t="str">
        <f>IFERROR(VLOOKUP(B813,ClassificationT!B:L,11,FALSE),"-")</f>
        <v>No Previous Experience Required.</v>
      </c>
      <c r="J813" s="2" t="str">
        <v>Research Information Splst</v>
      </c>
      <c r="K813" s="2"/>
      <c r="N813" s="2"/>
    </row>
    <row r="814" spans="1:14" ht="19.5" customHeight="1" x14ac:dyDescent="0.25">
      <c r="A814" s="2" t="s">
        <v>1095</v>
      </c>
      <c r="B814" s="1" t="str">
        <f>VLOOKUP(A814,ClassificationT!A:B,2,FALSE)</f>
        <v>Research Scientist 2</v>
      </c>
      <c r="C814" s="2" t="str">
        <f>VLOOKUP(A814,ClassificationT!A:D,4,FALSE)</f>
        <v>SE</v>
      </c>
      <c r="D814" s="2" t="str">
        <f>VLOOKUP(A814,ClassificationT!A:C,3,FALSE)</f>
        <v>Grade 12</v>
      </c>
      <c r="E814" s="2">
        <f>VLOOKUP(A814,ClassificationT!A:T,19,FALSE)</f>
        <v>4</v>
      </c>
      <c r="F814" s="2">
        <f>VLOOKUP(A814,ClassificationT!A:T,20,FALSE)</f>
        <v>1</v>
      </c>
      <c r="G814" s="2" t="str">
        <f>IFERROR(VLOOKUP(B814,ClassificationT!B:K,10,FALSE),"-")</f>
        <v>Bachelor's degree</v>
      </c>
      <c r="H814" s="2" t="str">
        <f>IFERROR(VLOOKUP(B814,ClassificationT!B:L,11,FALSE),"-")</f>
        <v>At Least 1 Year Of Experience Directly Related To The Duties And Responsibilities Specified.</v>
      </c>
      <c r="J814" s="2" t="str">
        <v>Research Scientist 1</v>
      </c>
      <c r="K814" s="2"/>
      <c r="N814" s="2"/>
    </row>
    <row r="815" spans="1:14" ht="19.5" customHeight="1" x14ac:dyDescent="0.25">
      <c r="A815" s="2" t="s">
        <v>895</v>
      </c>
      <c r="B815" s="1" t="str">
        <f>VLOOKUP(A815,ClassificationT!A:B,2,FALSE)</f>
        <v>Research Scientist 3</v>
      </c>
      <c r="C815" s="2" t="str">
        <f>VLOOKUP(A815,ClassificationT!A:D,4,FALSE)</f>
        <v>SE</v>
      </c>
      <c r="D815" s="2" t="str">
        <f>VLOOKUP(A815,ClassificationT!A:C,3,FALSE)</f>
        <v>Grade 13</v>
      </c>
      <c r="E815" s="2">
        <f>VLOOKUP(A815,ClassificationT!A:T,19,FALSE)</f>
        <v>4</v>
      </c>
      <c r="F815" s="2">
        <f>VLOOKUP(A815,ClassificationT!A:T,20,FALSE)</f>
        <v>3</v>
      </c>
      <c r="G815" s="2" t="str">
        <f>IFERROR(VLOOKUP(B815,ClassificationT!B:K,10,FALSE),"-")</f>
        <v>Bachelor's degree</v>
      </c>
      <c r="H815" s="2" t="str">
        <f>IFERROR(VLOOKUP(B815,ClassificationT!B:L,11,FALSE),"-")</f>
        <v>At Least 3 Years Of Experience Directly Related To The Duties And Responsibilities Specified.</v>
      </c>
      <c r="J815" s="2" t="str">
        <v>Research Scientist 2</v>
      </c>
      <c r="K815" s="2"/>
      <c r="N815" s="2"/>
    </row>
    <row r="816" spans="1:14" ht="19.5" customHeight="1" x14ac:dyDescent="0.25">
      <c r="A816" s="2" t="s">
        <v>1204</v>
      </c>
      <c r="B816" s="1" t="str">
        <f>VLOOKUP(A816,ClassificationT!A:B,2,FALSE)</f>
        <v>Research Specialist/Facilities</v>
      </c>
      <c r="C816" s="2" t="str">
        <f>VLOOKUP(A816,ClassificationT!A:D,4,FALSE)</f>
        <v>SN</v>
      </c>
      <c r="D816" s="2" t="str">
        <f>VLOOKUP(A816,ClassificationT!A:C,3,FALSE)</f>
        <v>Grade 11</v>
      </c>
      <c r="E816" s="2">
        <f>VLOOKUP(A816,ClassificationT!A:T,19,FALSE)</f>
        <v>0</v>
      </c>
      <c r="F816" s="2">
        <f>VLOOKUP(A816,ClassificationT!A:T,20,FALSE)</f>
        <v>7</v>
      </c>
      <c r="G816" s="2" t="str">
        <f>IFERROR(VLOOKUP(B816,ClassificationT!B:K,10,FALSE),"-")</f>
        <v>High school diploma or GED</v>
      </c>
      <c r="H816" s="2" t="str">
        <f>IFERROR(VLOOKUP(B816,ClassificationT!B:L,11,FALSE),"-")</f>
        <v>At Least 7 Years Of Experience Directly Related To The Duties And Responsibilities Specified.</v>
      </c>
      <c r="J816" s="2" t="str">
        <v>Research Scientist 3</v>
      </c>
      <c r="K816" s="2"/>
      <c r="N816" s="2"/>
    </row>
    <row r="817" spans="1:14" ht="19.5" customHeight="1" x14ac:dyDescent="0.25">
      <c r="A817" s="2" t="s">
        <v>1202</v>
      </c>
      <c r="B817" s="1" t="str">
        <f>VLOOKUP(A817,ClassificationT!A:B,2,FALSE)</f>
        <v>Research Specialist/Lab</v>
      </c>
      <c r="C817" s="2" t="str">
        <f>VLOOKUP(A817,ClassificationT!A:D,4,FALSE)</f>
        <v>SN</v>
      </c>
      <c r="D817" s="2" t="str">
        <f>VLOOKUP(A817,ClassificationT!A:C,3,FALSE)</f>
        <v>Grade 11</v>
      </c>
      <c r="E817" s="2">
        <f>VLOOKUP(A817,ClassificationT!A:T,19,FALSE)</f>
        <v>0</v>
      </c>
      <c r="F817" s="2">
        <f>VLOOKUP(A817,ClassificationT!A:T,20,FALSE)</f>
        <v>7</v>
      </c>
      <c r="G817" s="2" t="str">
        <f>IFERROR(VLOOKUP(B817,ClassificationT!B:K,10,FALSE),"-")</f>
        <v>High school diploma or GED</v>
      </c>
      <c r="H817" s="2" t="str">
        <f>IFERROR(VLOOKUP(B817,ClassificationT!B:L,11,FALSE),"-")</f>
        <v>At Least 7 Years Of Experience Directly Related To The Duties And Responsibilities Specified.</v>
      </c>
      <c r="J817" s="2" t="str">
        <v>Research Specialist/Facilities</v>
      </c>
      <c r="K817" s="2"/>
      <c r="N817" s="2"/>
    </row>
    <row r="818" spans="1:14" ht="19.5" customHeight="1" x14ac:dyDescent="0.25">
      <c r="A818" s="2" t="s">
        <v>1704</v>
      </c>
      <c r="B818" s="1" t="str">
        <f>VLOOKUP(A818,ClassificationT!A:B,2,FALSE)</f>
        <v>Research Tech/Life Sciences</v>
      </c>
      <c r="C818" s="2" t="str">
        <f>VLOOKUP(A818,ClassificationT!A:D,4,FALSE)</f>
        <v>SN</v>
      </c>
      <c r="D818" s="2" t="str">
        <f>VLOOKUP(A818,ClassificationT!A:C,3,FALSE)</f>
        <v>Grade 08</v>
      </c>
      <c r="E818" s="2">
        <f>VLOOKUP(A818,ClassificationT!A:T,19,FALSE)</f>
        <v>2</v>
      </c>
      <c r="F818" s="2">
        <f>VLOOKUP(A818,ClassificationT!A:T,20,FALSE)</f>
        <v>1</v>
      </c>
      <c r="G818" s="2" t="str">
        <f>IFERROR(VLOOKUP(B818,ClassificationT!B:K,10,FALSE),"-")</f>
        <v>Successful completion of at least 60 college-level credit hours</v>
      </c>
      <c r="H818" s="2" t="str">
        <f>IFERROR(VLOOKUP(B818,ClassificationT!B:L,11,FALSE),"-")</f>
        <v>At Least 1 Year Of Experience Directly Related To The Duties And Responsibilities Specified.</v>
      </c>
      <c r="J818" s="2" t="str">
        <v>Research Specialist/Lab</v>
      </c>
      <c r="K818" s="2"/>
      <c r="N818" s="2"/>
    </row>
    <row r="819" spans="1:14" ht="19.5" customHeight="1" x14ac:dyDescent="0.25">
      <c r="A819" s="2" t="s">
        <v>1702</v>
      </c>
      <c r="B819" s="1" t="str">
        <f>VLOOKUP(A819,ClassificationT!A:B,2,FALSE)</f>
        <v>Research Tech/Phys Sciences</v>
      </c>
      <c r="C819" s="2" t="str">
        <f>VLOOKUP(A819,ClassificationT!A:D,4,FALSE)</f>
        <v>SN</v>
      </c>
      <c r="D819" s="2" t="str">
        <f>VLOOKUP(A819,ClassificationT!A:C,3,FALSE)</f>
        <v>Grade 08</v>
      </c>
      <c r="E819" s="2">
        <f>VLOOKUP(A819,ClassificationT!A:T,19,FALSE)</f>
        <v>0</v>
      </c>
      <c r="F819" s="2">
        <f>VLOOKUP(A819,ClassificationT!A:T,20,FALSE)</f>
        <v>1</v>
      </c>
      <c r="G819" s="2" t="str">
        <f>IFERROR(VLOOKUP(B819,ClassificationT!B:K,10,FALSE),"-")</f>
        <v>High school diploma or GED</v>
      </c>
      <c r="H819" s="2" t="str">
        <f>IFERROR(VLOOKUP(B819,ClassificationT!B:L,11,FALSE),"-")</f>
        <v>At Least 1 Year Of Experience Directly Related To The Duties And Responsibilities Specified.</v>
      </c>
      <c r="J819" s="2" t="str">
        <v>Research Tech/Life Sciences</v>
      </c>
      <c r="K819" s="2"/>
      <c r="N819" s="2"/>
    </row>
    <row r="820" spans="1:14" ht="19.5" customHeight="1" x14ac:dyDescent="0.25">
      <c r="A820" s="2" t="s">
        <v>1268</v>
      </c>
      <c r="B820" s="1" t="str">
        <f>VLOOKUP(A820,ClassificationT!A:B,2,FALSE)</f>
        <v>Retail Manager</v>
      </c>
      <c r="C820" s="2" t="str">
        <f>VLOOKUP(A820,ClassificationT!A:D,4,FALSE)</f>
        <v>SE</v>
      </c>
      <c r="D820" s="2" t="str">
        <f>VLOOKUP(A820,ClassificationT!A:C,3,FALSE)</f>
        <v>Grade 11</v>
      </c>
      <c r="E820" s="2">
        <f>VLOOKUP(A820,ClassificationT!A:T,19,FALSE)</f>
        <v>0</v>
      </c>
      <c r="F820" s="2">
        <f>VLOOKUP(A820,ClassificationT!A:T,20,FALSE)</f>
        <v>3</v>
      </c>
      <c r="G820" s="2" t="str">
        <f>IFERROR(VLOOKUP(B820,ClassificationT!B:K,10,FALSE),"-")</f>
        <v>High school diploma or GED</v>
      </c>
      <c r="H820" s="2" t="str">
        <f>IFERROR(VLOOKUP(B820,ClassificationT!B:L,11,FALSE),"-")</f>
        <v>At Least 3 Years Of Experience Directly Related To The Duties And Responsibilities Specified.</v>
      </c>
      <c r="J820" s="2" t="str">
        <v>Research Tech/Phys Sciences</v>
      </c>
      <c r="K820" s="2"/>
      <c r="N820" s="2"/>
    </row>
    <row r="821" spans="1:14" ht="19.5" customHeight="1" x14ac:dyDescent="0.25">
      <c r="A821" s="2" t="s">
        <v>1073</v>
      </c>
      <c r="B821" s="1" t="str">
        <f>VLOOKUP(A821,ClassificationT!A:B,2,FALSE)</f>
        <v>RN Case Manager</v>
      </c>
      <c r="C821" s="2" t="str">
        <f>VLOOKUP(A821,ClassificationT!A:D,4,FALSE)</f>
        <v>SE</v>
      </c>
      <c r="D821" s="2" t="str">
        <f>VLOOKUP(A821,ClassificationT!A:C,3,FALSE)</f>
        <v>Grade 12</v>
      </c>
      <c r="E821" s="2">
        <f>VLOOKUP(A821,ClassificationT!A:T,19,FALSE)</f>
        <v>2</v>
      </c>
      <c r="F821" s="2">
        <f>VLOOKUP(A821,ClassificationT!A:T,20,FALSE)</f>
        <v>1</v>
      </c>
      <c r="G821" s="2" t="str">
        <f>IFERROR(VLOOKUP(B821,ClassificationT!B:K,10,FALSE),"-")</f>
        <v>Associate's degree in Nursing</v>
      </c>
      <c r="H821" s="2" t="str">
        <f>IFERROR(VLOOKUP(B821,ClassificationT!B:L,11,FALSE),"-")</f>
        <v>At Least 1 Year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821" s="2" t="str">
        <v>Retail Manager</v>
      </c>
      <c r="K821" s="2"/>
      <c r="N821" s="2"/>
    </row>
    <row r="822" spans="1:14" ht="19.5" customHeight="1" x14ac:dyDescent="0.25">
      <c r="A822" s="2" t="s">
        <v>631</v>
      </c>
      <c r="B822" s="1" t="str">
        <f>VLOOKUP(A822,ClassificationT!A:B,2,FALSE)</f>
        <v>RN Case Manager (Senior)</v>
      </c>
      <c r="C822" s="2" t="str">
        <f>VLOOKUP(A822,ClassificationT!A:D,4,FALSE)</f>
        <v>SE</v>
      </c>
      <c r="D822" s="2" t="str">
        <f>VLOOKUP(A822,ClassificationT!A:C,3,FALSE)</f>
        <v>Grade 14</v>
      </c>
      <c r="E822" s="2">
        <f>VLOOKUP(A822,ClassificationT!A:T,19,FALSE)</f>
        <v>4</v>
      </c>
      <c r="F822" s="2">
        <f>VLOOKUP(A822,ClassificationT!A:T,20,FALSE)</f>
        <v>1</v>
      </c>
      <c r="G822" s="2" t="str">
        <f>IFERROR(VLOOKUP(B822,ClassificationT!B:K,10,FALSE),"-")</f>
        <v>Bachelor's degree in Nursing or a related clinical field</v>
      </c>
      <c r="H822" s="2" t="str">
        <f>IFERROR(VLOOKUP(B822,ClassificationT!B:L,11,FALSE),"-")</f>
        <v xml:space="preserve">At Least 1 Year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
</v>
      </c>
      <c r="J822" s="2" t="str">
        <v>RN Case Manager</v>
      </c>
      <c r="K822" s="2"/>
      <c r="N822" s="2"/>
    </row>
    <row r="823" spans="1:14" ht="19.5" customHeight="1" x14ac:dyDescent="0.25">
      <c r="A823" s="2" t="s">
        <v>947</v>
      </c>
      <c r="B823" s="1" t="str">
        <f>VLOOKUP(A823,ClassificationT!A:B,2,FALSE)</f>
        <v>Safety Specialist</v>
      </c>
      <c r="C823" s="2" t="str">
        <f>VLOOKUP(A823,ClassificationT!A:D,4,FALSE)</f>
        <v>SE</v>
      </c>
      <c r="D823" s="2" t="str">
        <f>VLOOKUP(A823,ClassificationT!A:C,3,FALSE)</f>
        <v>Grade 13</v>
      </c>
      <c r="E823" s="2">
        <f>VLOOKUP(A823,ClassificationT!A:T,19,FALSE)</f>
        <v>4</v>
      </c>
      <c r="F823" s="2">
        <f>VLOOKUP(A823,ClassificationT!A:T,20,FALSE)</f>
        <v>3</v>
      </c>
      <c r="G823" s="2" t="str">
        <f>IFERROR(VLOOKUP(B823,ClassificationT!B:K,10,FALSE),"-")</f>
        <v>Bachelor's degree</v>
      </c>
      <c r="H823" s="2" t="str">
        <f>IFERROR(VLOOKUP(B823,ClassificationT!B:L,11,FALSE),"-")</f>
        <v>At Least 3 Years Of Experience Directly Related To The Duties And Responsibilities Specified.</v>
      </c>
      <c r="J823" s="2" t="str">
        <v>RN Case Manager (Senior)</v>
      </c>
      <c r="K823" s="2"/>
      <c r="N823" s="2"/>
    </row>
    <row r="824" spans="1:14" ht="19.5" customHeight="1" x14ac:dyDescent="0.25">
      <c r="A824" s="2" t="s">
        <v>809</v>
      </c>
      <c r="B824" s="1" t="str">
        <f>VLOOKUP(A824,ClassificationT!A:B,2,FALSE)</f>
        <v>Scholarships &amp; Outreach Mgr</v>
      </c>
      <c r="C824" s="2" t="str">
        <f>VLOOKUP(A824,ClassificationT!A:D,4,FALSE)</f>
        <v>SE</v>
      </c>
      <c r="D824" s="2" t="str">
        <f>VLOOKUP(A824,ClassificationT!A:C,3,FALSE)</f>
        <v>Grade 13</v>
      </c>
      <c r="E824" s="2">
        <f>VLOOKUP(A824,ClassificationT!A:T,19,FALSE)</f>
        <v>4</v>
      </c>
      <c r="F824" s="2">
        <f>VLOOKUP(A824,ClassificationT!A:T,20,FALSE)</f>
        <v>3</v>
      </c>
      <c r="G824" s="2" t="str">
        <f>IFERROR(VLOOKUP(B824,ClassificationT!B:K,10,FALSE),"-")</f>
        <v>Bachelor's degree</v>
      </c>
      <c r="H824" s="2" t="str">
        <f>IFERROR(VLOOKUP(B824,ClassificationT!B:L,11,FALSE),"-")</f>
        <v>At Least 3 Years Of Experience Directly Related To The Duties And Responsibilities Specified.</v>
      </c>
      <c r="J824" s="2" t="str">
        <v>Safety Specialist</v>
      </c>
      <c r="K824" s="2"/>
      <c r="N824" s="2"/>
    </row>
    <row r="825" spans="1:14" ht="19.5" customHeight="1" x14ac:dyDescent="0.25">
      <c r="A825" s="2" t="s">
        <v>834</v>
      </c>
      <c r="B825" s="1" t="str">
        <f>VLOOKUP(A825,ClassificationT!A:B,2,FALSE)</f>
        <v>Sci Research Manager</v>
      </c>
      <c r="C825" s="2" t="str">
        <f>VLOOKUP(A825,ClassificationT!A:D,4,FALSE)</f>
        <v>SE</v>
      </c>
      <c r="D825" s="2" t="str">
        <f>VLOOKUP(A825,ClassificationT!A:C,3,FALSE)</f>
        <v>Grade 13</v>
      </c>
      <c r="E825" s="2">
        <f>VLOOKUP(A825,ClassificationT!A:T,19,FALSE)</f>
        <v>4</v>
      </c>
      <c r="F825" s="2">
        <f>VLOOKUP(A825,ClassificationT!A:T,20,FALSE)</f>
        <v>3</v>
      </c>
      <c r="G825" s="2" t="str">
        <f>IFERROR(VLOOKUP(B825,ClassificationT!B:K,10,FALSE),"-")</f>
        <v>Bachelor's degree</v>
      </c>
      <c r="H825" s="2" t="str">
        <f>IFERROR(VLOOKUP(B825,ClassificationT!B:L,11,FALSE),"-")</f>
        <v>At Least 3 Years Of Experience Directly Related To The Duties And Responsibilities Specified.</v>
      </c>
      <c r="J825" s="2" t="str">
        <v>Scholarships &amp; Outreach Mgr</v>
      </c>
      <c r="K825" s="2"/>
      <c r="N825" s="2"/>
    </row>
    <row r="826" spans="1:14" ht="19.5" customHeight="1" x14ac:dyDescent="0.25">
      <c r="A826" s="2" t="s">
        <v>1126</v>
      </c>
      <c r="B826" s="1" t="str">
        <f>VLOOKUP(A826,ClassificationT!A:B,2,FALSE)</f>
        <v>Science Mus Collection Mgr</v>
      </c>
      <c r="C826" s="2" t="str">
        <f>VLOOKUP(A826,ClassificationT!A:D,4,FALSE)</f>
        <v>SE</v>
      </c>
      <c r="D826" s="2" t="str">
        <f>VLOOKUP(A826,ClassificationT!A:C,3,FALSE)</f>
        <v>Grade 12</v>
      </c>
      <c r="E826" s="2">
        <f>VLOOKUP(A826,ClassificationT!A:T,19,FALSE)</f>
        <v>4</v>
      </c>
      <c r="F826" s="2">
        <f>VLOOKUP(A826,ClassificationT!A:T,20,FALSE)</f>
        <v>3</v>
      </c>
      <c r="G826" s="2" t="str">
        <f>IFERROR(VLOOKUP(B826,ClassificationT!B:K,10,FALSE),"-")</f>
        <v>Bachelor's degree</v>
      </c>
      <c r="H826" s="2" t="str">
        <f>IFERROR(VLOOKUP(B826,ClassificationT!B:L,11,FALSE),"-")</f>
        <v>At Least 3 Years Of Experience Directly Related To The Duties And Responsibilities Specified.</v>
      </c>
      <c r="J826" s="2" t="str">
        <v>Sci Research Manager</v>
      </c>
      <c r="K826" s="2"/>
      <c r="N826" s="2"/>
    </row>
    <row r="827" spans="1:14" ht="19.5" customHeight="1" x14ac:dyDescent="0.25">
      <c r="A827" s="2" t="s">
        <v>830</v>
      </c>
      <c r="B827" s="1" t="str">
        <f>VLOOKUP(A827,ClassificationT!A:B,2,FALSE)</f>
        <v>Science Mus Collection Mgr,Sr</v>
      </c>
      <c r="C827" s="2" t="str">
        <f>VLOOKUP(A827,ClassificationT!A:D,4,FALSE)</f>
        <v>SE</v>
      </c>
      <c r="D827" s="2" t="str">
        <f>VLOOKUP(A827,ClassificationT!A:C,3,FALSE)</f>
        <v>Grade 13</v>
      </c>
      <c r="E827" s="2">
        <f>VLOOKUP(A827,ClassificationT!A:T,19,FALSE)</f>
        <v>6</v>
      </c>
      <c r="F827" s="2">
        <f>VLOOKUP(A827,ClassificationT!A:T,20,FALSE)</f>
        <v>5</v>
      </c>
      <c r="G827" s="2" t="str">
        <f>IFERROR(VLOOKUP(B827,ClassificationT!B:K,10,FALSE),"-")</f>
        <v>Master's degree</v>
      </c>
      <c r="H827" s="2" t="str">
        <f>IFERROR(VLOOKUP(B827,ClassificationT!B:L,11,FALSE),"-")</f>
        <v>At Least 5 Years Of Experience Directly Related To The Duties And Responsibilities Specified.</v>
      </c>
      <c r="J827" s="2" t="str">
        <v>Science Mus Collection Mgr</v>
      </c>
      <c r="K827" s="2"/>
      <c r="N827" s="2"/>
    </row>
    <row r="828" spans="1:14" ht="19.5" customHeight="1" x14ac:dyDescent="0.25">
      <c r="A828" s="2" t="s">
        <v>615</v>
      </c>
      <c r="B828" s="1" t="str">
        <f>VLOOKUP(A828,ClassificationT!A:B,2,FALSE)</f>
        <v>Scientist/Health Sciences</v>
      </c>
      <c r="C828" s="2" t="str">
        <f>VLOOKUP(A828,ClassificationT!A:D,4,FALSE)</f>
        <v>SE</v>
      </c>
      <c r="D828" s="2" t="str">
        <f>VLOOKUP(A828,ClassificationT!A:C,3,FALSE)</f>
        <v>Grade 14</v>
      </c>
      <c r="E828" s="2">
        <f>VLOOKUP(A828,ClassificationT!A:T,19,FALSE)</f>
        <v>8</v>
      </c>
      <c r="F828" s="2">
        <f>VLOOKUP(A828,ClassificationT!A:T,20,FALSE)</f>
        <v>1</v>
      </c>
      <c r="G828" s="2" t="str">
        <f>IFERROR(VLOOKUP(B828,ClassificationT!B:K,10,FALSE),"-")</f>
        <v>Doctorate degree</v>
      </c>
      <c r="H828" s="2" t="str">
        <f>IFERROR(VLOOKUP(B828,ClassificationT!B:L,11,FALSE),"-")</f>
        <v>At Least 1 Year Of Post-Doctorate Experience Directly Related To The Duties And Responsibilities Specified.</v>
      </c>
      <c r="J828" s="2" t="str">
        <v>Science Mus Collection Mgr,Sr</v>
      </c>
      <c r="K828" s="2"/>
      <c r="N828" s="2"/>
    </row>
    <row r="829" spans="1:14" ht="19.5" customHeight="1" x14ac:dyDescent="0.25">
      <c r="A829" s="14" t="s">
        <v>5345</v>
      </c>
      <c r="B829" s="1" t="str">
        <f>VLOOKUP(A829,ClassificationT!A:B,2,FALSE)</f>
        <v>Secretary to Board of Regents</v>
      </c>
      <c r="C829" s="4" t="str">
        <f>VLOOKUP(A829,ClassificationT!A:D,4,FALSE)</f>
        <v>SC</v>
      </c>
      <c r="D829" s="4" t="str">
        <f>VLOOKUP(A829,ClassificationT!A:C,3,FALSE)</f>
        <v>Grade 16</v>
      </c>
      <c r="E829" s="4">
        <f>VLOOKUP(A829,ClassificationT!A:T,19,FALSE)</f>
        <v>4</v>
      </c>
      <c r="F829" s="4">
        <f>VLOOKUP(A829,ClassificationT!A:T,20,FALSE)</f>
        <v>6</v>
      </c>
      <c r="G829" s="4" t="str">
        <f>IFERROR(VLOOKUP(B829,ClassificationT!B:K,10,FALSE),"-")</f>
        <v>Bachelor's degree</v>
      </c>
      <c r="H829" s="4" t="str">
        <f>IFERROR(VLOOKUP(B829,ClassificationT!B:L,11,FALSE),"-")</f>
        <v>At least 6 years of experience directly related to the duties and responsibilities specified.</v>
      </c>
      <c r="J829" s="2" t="str">
        <v>Scientist/Health Sciences</v>
      </c>
      <c r="K829" s="2"/>
      <c r="N829" s="2"/>
    </row>
    <row r="830" spans="1:14" ht="19.5" customHeight="1" x14ac:dyDescent="0.25">
      <c r="A830" s="2" t="s">
        <v>1500</v>
      </c>
      <c r="B830" s="1" t="str">
        <f>VLOOKUP(A830,ClassificationT!A:B,2,FALSE)</f>
        <v>Security &amp; Alarm Tech</v>
      </c>
      <c r="C830" s="2" t="str">
        <f>VLOOKUP(A830,ClassificationT!A:D,4,FALSE)</f>
        <v>SN</v>
      </c>
      <c r="D830" s="2" t="str">
        <f>VLOOKUP(A830,ClassificationT!A:C,3,FALSE)</f>
        <v>Grade 10</v>
      </c>
      <c r="E830" s="2">
        <f>VLOOKUP(A830,ClassificationT!A:T,19,FALSE)</f>
        <v>0</v>
      </c>
      <c r="F830" s="2">
        <f>VLOOKUP(A830,ClassificationT!A:T,20,FALSE)</f>
        <v>3</v>
      </c>
      <c r="G830" s="2" t="str">
        <f>IFERROR(VLOOKUP(B830,ClassificationT!B:K,10,FALSE),"-")</f>
        <v>High school diploma or GED</v>
      </c>
      <c r="H830" s="2" t="str">
        <f>IFERROR(VLOOKUP(B830,ClassificationT!B:L,11,FALSE),"-")</f>
        <v>At Least 3 Years Of Experience Directly Related To The Duties And Responsibilities Specified. Certification/Licensure: State Of New Mexico Es-3j Journeyman Low Voltage Special Systems (Under 50 Volts).</v>
      </c>
      <c r="J830" s="2" t="str">
        <v>Secretary to Board of Regents</v>
      </c>
      <c r="K830" s="2"/>
      <c r="N830" s="2"/>
    </row>
    <row r="831" spans="1:14" ht="19.5" customHeight="1" x14ac:dyDescent="0.25">
      <c r="A831" s="2" t="s">
        <v>1827</v>
      </c>
      <c r="B831" s="1" t="str">
        <f>VLOOKUP(A831,ClassificationT!A:B,2,FALSE)</f>
        <v>Security Assistant</v>
      </c>
      <c r="C831" s="2" t="str">
        <f>VLOOKUP(A831,ClassificationT!A:D,4,FALSE)</f>
        <v>SN</v>
      </c>
      <c r="D831" s="2" t="str">
        <f>VLOOKUP(A831,ClassificationT!A:C,3,FALSE)</f>
        <v>Grade 07</v>
      </c>
      <c r="E831" s="2">
        <f>VLOOKUP(A831,ClassificationT!A:T,19,FALSE)</f>
        <v>0</v>
      </c>
      <c r="F831" s="2">
        <f>VLOOKUP(A831,ClassificationT!A:T,20,FALSE)</f>
        <v>1</v>
      </c>
      <c r="G831" s="2" t="str">
        <f>IFERROR(VLOOKUP(B831,ClassificationT!B:K,10,FALSE),"-")</f>
        <v>High school diploma or GED</v>
      </c>
      <c r="H831" s="2" t="str">
        <f>IFERROR(VLOOKUP(B831,ClassificationT!B:L,11,FALSE),"-")</f>
        <v>At Least 1 Year Of Experience Directly Related To The Duties And Responsibilities Specified.</v>
      </c>
      <c r="J831" s="2" t="str">
        <v>Security &amp; Alarm Tech</v>
      </c>
      <c r="K831" s="2"/>
      <c r="N831" s="2"/>
    </row>
    <row r="832" spans="1:14" ht="19.5" customHeight="1" x14ac:dyDescent="0.25">
      <c r="A832" s="2" t="s">
        <v>1987</v>
      </c>
      <c r="B832" s="1" t="str">
        <f>VLOOKUP(A832,ClassificationT!A:B,2,FALSE)</f>
        <v>Security Guard</v>
      </c>
      <c r="C832" s="2" t="str">
        <f>VLOOKUP(A832,ClassificationT!A:D,4,FALSE)</f>
        <v>SW</v>
      </c>
      <c r="D832" s="2" t="str">
        <f>VLOOKUP(A832,ClassificationT!A:C,3,FALSE)</f>
        <v>Grade 05</v>
      </c>
      <c r="E832" s="2">
        <f>VLOOKUP(A832,ClassificationT!A:T,19,FALSE)</f>
        <v>0</v>
      </c>
      <c r="F832" s="2">
        <f>VLOOKUP(A832,ClassificationT!A:T,20,FALSE)</f>
        <v>0</v>
      </c>
      <c r="G832" s="2" t="str">
        <f>IFERROR(VLOOKUP(B832,ClassificationT!B:K,10,FALSE),"-")</f>
        <v>High School Diploma or GED</v>
      </c>
      <c r="H832" s="2" t="str">
        <f>IFERROR(VLOOKUP(B832,ClassificationT!B:L,11,FALSE),"-")</f>
        <v xml:space="preserve"> No Previous Experience Required.</v>
      </c>
      <c r="J832" s="2" t="str">
        <v>Security Assistant</v>
      </c>
      <c r="K832" s="2"/>
      <c r="N832" s="2"/>
    </row>
    <row r="833" spans="1:14" ht="19.5" customHeight="1" x14ac:dyDescent="0.25">
      <c r="A833" s="2" t="s">
        <v>475</v>
      </c>
      <c r="B833" s="1" t="str">
        <f>VLOOKUP(A833,ClassificationT!A:B,2,FALSE)</f>
        <v>Security Operations Director</v>
      </c>
      <c r="C833" s="2" t="str">
        <f>VLOOKUP(A833,ClassificationT!A:D,4,FALSE)</f>
        <v>SE</v>
      </c>
      <c r="D833" s="2" t="str">
        <f>VLOOKUP(A833,ClassificationT!A:C,3,FALSE)</f>
        <v>Grade 15</v>
      </c>
      <c r="E833" s="2">
        <f>VLOOKUP(A833,ClassificationT!A:T,19,FALSE)</f>
        <v>4</v>
      </c>
      <c r="F833" s="2">
        <f>VLOOKUP(A833,ClassificationT!A:T,20,FALSE)</f>
        <v>7</v>
      </c>
      <c r="G833" s="2" t="str">
        <f>IFERROR(VLOOKUP(B833,ClassificationT!B:K,10,FALSE),"-")</f>
        <v>Bachelor's degree</v>
      </c>
      <c r="H833" s="2" t="str">
        <f>IFERROR(VLOOKUP(B833,ClassificationT!B:L,11,FALSE),"-")</f>
        <v>At Least 7 Years Of Experience Directly Related To The Duties And Responsibilities Specified. Certifications In Emergency Management, Continuity Of Operations, Access Control Systems Management, Video Systems Management, Project Management, And Master-Key Systems Design/Control Are Required.</v>
      </c>
      <c r="J833" s="2" t="str">
        <v>Security Guard</v>
      </c>
      <c r="K833" s="2"/>
      <c r="N833" s="2"/>
    </row>
    <row r="834" spans="1:14" ht="19.5" customHeight="1" x14ac:dyDescent="0.25">
      <c r="A834" s="2" t="s">
        <v>567</v>
      </c>
      <c r="B834" s="1" t="str">
        <f>VLOOKUP(A834,ClassificationT!A:B,2,FALSE)</f>
        <v>Senior Operations Manager</v>
      </c>
      <c r="C834" s="2" t="str">
        <f>VLOOKUP(A834,ClassificationT!A:D,4,FALSE)</f>
        <v>SE</v>
      </c>
      <c r="D834" s="2" t="str">
        <f>VLOOKUP(A834,ClassificationT!A:C,3,FALSE)</f>
        <v>Grade 14</v>
      </c>
      <c r="E834" s="2">
        <f>VLOOKUP(A834,ClassificationT!A:T,19,FALSE)</f>
        <v>4</v>
      </c>
      <c r="F834" s="2">
        <f>VLOOKUP(A834,ClassificationT!A:T,20,FALSE)</f>
        <v>5</v>
      </c>
      <c r="G834" s="2" t="str">
        <f>IFERROR(VLOOKUP(B834,ClassificationT!B:K,10,FALSE),"-")</f>
        <v>Bachelor's degree</v>
      </c>
      <c r="H834" s="2" t="str">
        <f>IFERROR(VLOOKUP(B834,ClassificationT!B:L,11,FALSE),"-")</f>
        <v>At Least 5 Years Of Experience Directly Related To The Duties And Responsibilities Specified.</v>
      </c>
      <c r="J834" s="2" t="str">
        <v>Security Operations Director</v>
      </c>
      <c r="K834" s="2"/>
      <c r="N834" s="2"/>
    </row>
    <row r="835" spans="1:14" ht="19.5" customHeight="1" x14ac:dyDescent="0.25">
      <c r="A835" s="2" t="s">
        <v>1575</v>
      </c>
      <c r="B835" s="1" t="str">
        <f>VLOOKUP(A835,ClassificationT!A:B,2,FALSE)</f>
        <v>Senior Student Records Analyst</v>
      </c>
      <c r="C835" s="2" t="str">
        <f>VLOOKUP(A835,ClassificationT!A:D,4,FALSE)</f>
        <v>SN</v>
      </c>
      <c r="D835" s="2" t="str">
        <f>VLOOKUP(A835,ClassificationT!A:C,3,FALSE)</f>
        <v>Grade 09</v>
      </c>
      <c r="E835" s="2">
        <f>VLOOKUP(A835,ClassificationT!A:T,19,FALSE)</f>
        <v>0</v>
      </c>
      <c r="F835" s="2">
        <f>VLOOKUP(A835,ClassificationT!A:T,20,FALSE)</f>
        <v>4</v>
      </c>
      <c r="G835" s="2" t="str">
        <f>IFERROR(VLOOKUP(B835,ClassificationT!B:K,10,FALSE),"-")</f>
        <v>High school diploma or GED</v>
      </c>
      <c r="H835" s="2" t="str">
        <f>IFERROR(VLOOKUP(B835,ClassificationT!B:L,11,FALSE),"-")</f>
        <v>At Least 4 Years Of Experience Directly Related To The Duties And Responsibilities Specified.</v>
      </c>
      <c r="J835" s="2" t="str">
        <v>Senior Operations Manager</v>
      </c>
      <c r="K835" s="2"/>
      <c r="N835" s="2"/>
    </row>
    <row r="836" spans="1:14" ht="19.5" customHeight="1" x14ac:dyDescent="0.25">
      <c r="A836" s="2" t="s">
        <v>1845</v>
      </c>
      <c r="B836" s="1" t="str">
        <f>VLOOKUP(A836,ClassificationT!A:B,2,FALSE)</f>
        <v>Service Call Coordinator</v>
      </c>
      <c r="C836" s="2" t="str">
        <f>VLOOKUP(A836,ClassificationT!A:D,4,FALSE)</f>
        <v>SU</v>
      </c>
      <c r="D836" s="2" t="str">
        <f>VLOOKUP(A836,ClassificationT!A:C,3,FALSE)</f>
        <v>Grade 07</v>
      </c>
      <c r="E836" s="2">
        <f>VLOOKUP(A836,ClassificationT!A:T,19,FALSE)</f>
        <v>0</v>
      </c>
      <c r="F836" s="2">
        <f>VLOOKUP(A836,ClassificationT!A:T,20,FALSE)</f>
        <v>3</v>
      </c>
      <c r="G836" s="2" t="str">
        <f>IFERROR(VLOOKUP(B836,ClassificationT!B:K,10,FALSE),"-")</f>
        <v>High school diploma or GED</v>
      </c>
      <c r="H836" s="2" t="str">
        <f>IFERROR(VLOOKUP(B836,ClassificationT!B:L,11,FALSE),"-")</f>
        <v>At Least 3 Years Of Experience Directly Related To The Duties And Responsibilities Specified.</v>
      </c>
      <c r="J836" s="2" t="str">
        <v>Senior Student Records Analyst</v>
      </c>
      <c r="K836" s="2"/>
      <c r="N836" s="2"/>
    </row>
    <row r="837" spans="1:14" ht="19.5" customHeight="1" x14ac:dyDescent="0.25">
      <c r="A837" s="4" t="s">
        <v>5528</v>
      </c>
      <c r="B837" s="1" t="str">
        <f>VLOOKUP(A837,ClassificationT!A:B,2,FALSE)</f>
        <v>Shift Supv/OMI</v>
      </c>
      <c r="C837" s="4" t="str">
        <f>VLOOKUP(A837,ClassificationT!A:D,4,FALSE)</f>
        <v>SN</v>
      </c>
      <c r="D837" s="4" t="str">
        <f>VLOOKUP(A837,ClassificationT!A:C,3,FALSE)</f>
        <v>Grade 12</v>
      </c>
      <c r="E837" s="4">
        <f>VLOOKUP(A837,ClassificationT!A:T,19,FALSE)</f>
        <v>2</v>
      </c>
      <c r="F837" s="4">
        <f>VLOOKUP(A837,ClassificationT!A:T,20,FALSE)</f>
        <v>3</v>
      </c>
      <c r="G837" s="4" t="str">
        <f>IFERROR(VLOOKUP(B837,ClassificationT!B:K,10,FALSE),"-")</f>
        <v>Associate's degree</v>
      </c>
      <c r="H837" s="4" t="str">
        <f>IFERROR(VLOOKUP(B837,ClassificationT!B:L,11,FALSE),"-")</f>
        <v>At least 3 years of experience directly related to the duties and responsibilities specified.</v>
      </c>
      <c r="J837" s="2" t="str">
        <v>Service Call Coordinator</v>
      </c>
      <c r="K837" s="2"/>
      <c r="N837" s="2"/>
    </row>
    <row r="838" spans="1:14" ht="19.5" customHeight="1" x14ac:dyDescent="0.25">
      <c r="A838" s="2" t="s">
        <v>1869</v>
      </c>
      <c r="B838" s="1" t="str">
        <f>VLOOKUP(A838,ClassificationT!A:B,2,FALSE)</f>
        <v>Shipping &amp; Recvg Coord/Retail</v>
      </c>
      <c r="C838" s="2" t="str">
        <f>VLOOKUP(A838,ClassificationT!A:D,4,FALSE)</f>
        <v>SN</v>
      </c>
      <c r="D838" s="2" t="str">
        <f>VLOOKUP(A838,ClassificationT!A:C,3,FALSE)</f>
        <v>Grade 07</v>
      </c>
      <c r="E838" s="2">
        <f>VLOOKUP(A838,ClassificationT!A:T,19,FALSE)</f>
        <v>0</v>
      </c>
      <c r="F838" s="2">
        <f>VLOOKUP(A838,ClassificationT!A:T,20,FALSE)</f>
        <v>3</v>
      </c>
      <c r="G838" s="2" t="str">
        <f>IFERROR(VLOOKUP(B838,ClassificationT!B:K,10,FALSE),"-")</f>
        <v>High school diploma or GED</v>
      </c>
      <c r="H838" s="2" t="str">
        <f>IFERROR(VLOOKUP(B838,ClassificationT!B:L,11,FALSE),"-")</f>
        <v>At Least 3 Years Of Experience Directly Related To The Duties And Responsibilities Specified.</v>
      </c>
      <c r="J838" s="2" t="str">
        <v>Shift Supv/OMI</v>
      </c>
      <c r="K838" s="2"/>
      <c r="N838" s="2"/>
    </row>
    <row r="839" spans="1:14" ht="19.5" customHeight="1" x14ac:dyDescent="0.25">
      <c r="A839" s="2" t="s">
        <v>1871</v>
      </c>
      <c r="B839" s="1" t="str">
        <f>VLOOKUP(A839,ClassificationT!A:B,2,FALSE)</f>
        <v>Shop Tech</v>
      </c>
      <c r="C839" s="2" t="str">
        <f>VLOOKUP(A839,ClassificationT!A:D,4,FALSE)</f>
        <v>SW</v>
      </c>
      <c r="D839" s="2" t="str">
        <f>VLOOKUP(A839,ClassificationT!A:C,3,FALSE)</f>
        <v>Grade 07</v>
      </c>
      <c r="E839" s="2">
        <f>VLOOKUP(A839,ClassificationT!A:T,19,FALSE)</f>
        <v>0</v>
      </c>
      <c r="F839" s="2">
        <f>VLOOKUP(A839,ClassificationT!A:T,20,FALSE)</f>
        <v>1</v>
      </c>
      <c r="G839" s="2" t="str">
        <f>IFERROR(VLOOKUP(B839,ClassificationT!B:K,10,FALSE),"-")</f>
        <v>High school diploma or GED</v>
      </c>
      <c r="H839" s="2" t="str">
        <f>IFERROR(VLOOKUP(B839,ClassificationT!B:L,11,FALSE),"-")</f>
        <v>At Least 1 Year Of Experience Directly Related To The Duties And Responsibilities Specified.</v>
      </c>
      <c r="J839" s="2" t="str">
        <v>Shipping &amp; Recvg Coord/Retail</v>
      </c>
      <c r="K839" s="2"/>
      <c r="N839" s="2"/>
    </row>
    <row r="840" spans="1:14" ht="19.5" customHeight="1" x14ac:dyDescent="0.25">
      <c r="A840" s="2" t="s">
        <v>1949</v>
      </c>
      <c r="B840" s="1" t="str">
        <f>VLOOKUP(A840,ClassificationT!A:B,2,FALSE)</f>
        <v>Sign Tech</v>
      </c>
      <c r="C840" s="2" t="str">
        <f>VLOOKUP(A840,ClassificationT!A:D,4,FALSE)</f>
        <v>SW</v>
      </c>
      <c r="D840" s="2" t="str">
        <f>VLOOKUP(A840,ClassificationT!A:C,3,FALSE)</f>
        <v>Grade 06</v>
      </c>
      <c r="E840" s="2">
        <f>VLOOKUP(A840,ClassificationT!A:T,19,FALSE)</f>
        <v>0</v>
      </c>
      <c r="F840" s="2">
        <f>VLOOKUP(A840,ClassificationT!A:T,20,FALSE)</f>
        <v>1</v>
      </c>
      <c r="G840" s="2" t="str">
        <f>IFERROR(VLOOKUP(B840,ClassificationT!B:K,10,FALSE),"-")</f>
        <v>High school diploma or GED</v>
      </c>
      <c r="H840" s="2" t="str">
        <f>IFERROR(VLOOKUP(B840,ClassificationT!B:L,11,FALSE),"-")</f>
        <v>At Least 1 Year Of Experience Directly Related To The Duties And Responsibilities Specified.</v>
      </c>
      <c r="J840" s="2" t="str">
        <v>Shop Tech</v>
      </c>
      <c r="K840" s="2"/>
      <c r="N840" s="2"/>
    </row>
    <row r="841" spans="1:14" ht="19.5" customHeight="1" x14ac:dyDescent="0.25">
      <c r="A841" s="2" t="s">
        <v>1448</v>
      </c>
      <c r="B841" s="1" t="str">
        <f>VLOOKUP(A841,ClassificationT!A:B,2,FALSE)</f>
        <v>Small Business Advisor</v>
      </c>
      <c r="C841" s="2" t="str">
        <f>VLOOKUP(A841,ClassificationT!A:D,4,FALSE)</f>
        <v>SU</v>
      </c>
      <c r="D841" s="2" t="str">
        <f>VLOOKUP(A841,ClassificationT!A:C,3,FALSE)</f>
        <v>Grade 10</v>
      </c>
      <c r="E841" s="2">
        <f>VLOOKUP(A841,ClassificationT!A:T,19,FALSE)</f>
        <v>4</v>
      </c>
      <c r="F841" s="2">
        <f>VLOOKUP(A841,ClassificationT!A:T,20,FALSE)</f>
        <v>1</v>
      </c>
      <c r="G841" s="2" t="str">
        <f>IFERROR(VLOOKUP(B841,ClassificationT!B:K,10,FALSE),"-")</f>
        <v>Bachelor's degree</v>
      </c>
      <c r="H841" s="2" t="str">
        <f>IFERROR(VLOOKUP(B841,ClassificationT!B:L,11,FALSE),"-")</f>
        <v>At Least 1 Year Of Experience Directly Related To The Duties And Responsibilities Specified.</v>
      </c>
      <c r="J841" s="2" t="str">
        <v>Sign Tech</v>
      </c>
      <c r="K841" s="2"/>
      <c r="N841" s="2"/>
    </row>
    <row r="842" spans="1:14" ht="19.5" customHeight="1" x14ac:dyDescent="0.25">
      <c r="A842" s="2" t="s">
        <v>850</v>
      </c>
      <c r="B842" s="1" t="str">
        <f>VLOOKUP(A842,ClassificationT!A:B,2,FALSE)</f>
        <v>Social Media Manager</v>
      </c>
      <c r="C842" s="2" t="str">
        <f>VLOOKUP(A842,ClassificationT!A:D,4,FALSE)</f>
        <v>SE</v>
      </c>
      <c r="D842" s="2" t="str">
        <f>VLOOKUP(A842,ClassificationT!A:C,3,FALSE)</f>
        <v>Grade 13</v>
      </c>
      <c r="E842" s="2">
        <f>VLOOKUP(A842,ClassificationT!A:T,19,FALSE)</f>
        <v>0</v>
      </c>
      <c r="F842" s="2">
        <f>VLOOKUP(A842,ClassificationT!A:T,20,FALSE)</f>
        <v>7</v>
      </c>
      <c r="G842" s="2" t="str">
        <f>IFERROR(VLOOKUP(B842,ClassificationT!B:K,10,FALSE),"-")</f>
        <v>High school diploma or GED</v>
      </c>
      <c r="H842" s="2" t="str">
        <f>IFERROR(VLOOKUP(B842,ClassificationT!B:L,11,FALSE),"-")</f>
        <v>At Least 7 Years Of Experience Directly Related To The Duties And Responsibilities Specified.</v>
      </c>
      <c r="J842" s="2" t="str">
        <v>Small Business Advisor</v>
      </c>
      <c r="K842" s="2"/>
      <c r="N842" s="2"/>
    </row>
    <row r="843" spans="1:14" ht="19.5" customHeight="1" x14ac:dyDescent="0.25">
      <c r="A843" s="2" t="s">
        <v>200</v>
      </c>
      <c r="B843" s="1" t="str">
        <f>VLOOKUP(A843,ClassificationT!A:B,2,FALSE)</f>
        <v>SOM Administrator</v>
      </c>
      <c r="C843" s="2" t="str">
        <f>VLOOKUP(A843,ClassificationT!A:D,4,FALSE)</f>
        <v>SC</v>
      </c>
      <c r="D843" s="2" t="str">
        <f>VLOOKUP(A843,ClassificationT!A:C,3,FALSE)</f>
        <v>Grade 17</v>
      </c>
      <c r="E843" s="2">
        <f>VLOOKUP(A843,ClassificationT!A:T,19,FALSE)</f>
        <v>4</v>
      </c>
      <c r="F843" s="2">
        <f>VLOOKUP(A843,ClassificationT!A:T,20,FALSE)</f>
        <v>7</v>
      </c>
      <c r="G843" s="2" t="str">
        <f>IFERROR(VLOOKUP(B843,ClassificationT!B:K,10,FALSE),"-")</f>
        <v>Bachelor's degree</v>
      </c>
      <c r="H843" s="2" t="str">
        <f>IFERROR(VLOOKUP(B843,ClassificationT!B:L,11,FALSE),"-")</f>
        <v>At least 7 years of experience directly related to the duties and responsbililities specified.</v>
      </c>
      <c r="J843" s="2" t="str">
        <v>Social Media Manager</v>
      </c>
      <c r="K843" s="2"/>
      <c r="N843" s="2"/>
    </row>
    <row r="844" spans="1:14" ht="19.5" customHeight="1" x14ac:dyDescent="0.25">
      <c r="A844" s="14" t="s">
        <v>5342</v>
      </c>
      <c r="B844" s="1" t="str">
        <f>VLOOKUP(A844,ClassificationT!A:B,2,FALSE)</f>
        <v>Spec Asst to the Bd of Regents</v>
      </c>
      <c r="C844" s="4" t="str">
        <f>VLOOKUP(A844,ClassificationT!A:D,4,FALSE)</f>
        <v>SE</v>
      </c>
      <c r="D844" s="4" t="str">
        <f>VLOOKUP(A844,ClassificationT!A:C,3,FALSE)</f>
        <v>Grade 13</v>
      </c>
      <c r="E844" s="4">
        <f>VLOOKUP(A844,ClassificationT!A:T,19,FALSE)</f>
        <v>4</v>
      </c>
      <c r="F844" s="4">
        <f>VLOOKUP(A844,ClassificationT!A:T,20,FALSE)</f>
        <v>4</v>
      </c>
      <c r="G844" s="4" t="str">
        <f>IFERROR(VLOOKUP(B844,ClassificationT!B:K,10,FALSE),"-")</f>
        <v>Bachelor's degree</v>
      </c>
      <c r="H844" s="4" t="str">
        <f>IFERROR(VLOOKUP(B844,ClassificationT!B:L,11,FALSE),"-")</f>
        <v>At Least 4 Years Of Experience Directly Related To The Duties And Responsibilities Specified.</v>
      </c>
      <c r="J844" s="2" t="str">
        <v>SOM Administrator</v>
      </c>
      <c r="K844" s="2"/>
      <c r="N844" s="2"/>
    </row>
    <row r="845" spans="1:14" ht="19.5" customHeight="1" x14ac:dyDescent="0.25">
      <c r="A845" s="4" t="s">
        <v>5544</v>
      </c>
      <c r="B845" s="1" t="str">
        <f>VLOOKUP(A845,ClassificationT!A:B,2,FALSE)</f>
        <v>Spec,Legal Compl/QA/MedMal</v>
      </c>
      <c r="C845" s="4" t="str">
        <f>VLOOKUP(A845,ClassificationT!A:D,4,FALSE)</f>
        <v>SE</v>
      </c>
      <c r="D845" s="4" t="str">
        <f>VLOOKUP(A845,ClassificationT!A:C,3,FALSE)</f>
        <v>Grade 13</v>
      </c>
      <c r="E845" s="4">
        <f>VLOOKUP(A845,ClassificationT!A:T,19,FALSE)</f>
        <v>4</v>
      </c>
      <c r="F845" s="4">
        <f>VLOOKUP(A845,ClassificationT!A:T,20,FALSE)</f>
        <v>4</v>
      </c>
      <c r="G845" s="4" t="str">
        <f>IFERROR(VLOOKUP(B845,ClassificationT!B:K,10,FALSE),"-")</f>
        <v>Bachelor's degree</v>
      </c>
      <c r="H845" s="4" t="str">
        <f>IFERROR(VLOOKUP(B845,ClassificationT!B:L,11,FALSE),"-")</f>
        <v>At least 4 years of experience directly related to the duties and responsibilities specified.</v>
      </c>
      <c r="J845" s="2" t="str">
        <v>Spec Asst to the Bd of Regents</v>
      </c>
      <c r="K845" s="2"/>
      <c r="N845" s="2"/>
    </row>
    <row r="846" spans="1:14" ht="19.5" customHeight="1" x14ac:dyDescent="0.25">
      <c r="A846" s="2" t="s">
        <v>4076</v>
      </c>
      <c r="B846" s="1" t="str">
        <f>VLOOKUP(A846,ClassificationT!A:B,2,FALSE)</f>
        <v>Special Activities Tech</v>
      </c>
      <c r="C846" s="2" t="str">
        <f>VLOOKUP(A846,ClassificationT!A:D,4,FALSE)</f>
        <v>SN</v>
      </c>
      <c r="D846" s="2" t="str">
        <f>VLOOKUP(A846,ClassificationT!A:C,3,FALSE)</f>
        <v>Grade 07</v>
      </c>
      <c r="E846" s="2">
        <f>VLOOKUP(A846,ClassificationT!A:T,19,FALSE)</f>
        <v>0</v>
      </c>
      <c r="F846" s="2">
        <f>VLOOKUP(A846,ClassificationT!A:T,20,FALSE)</f>
        <v>1</v>
      </c>
      <c r="G846" s="2" t="str">
        <f>IFERROR(VLOOKUP(B846,ClassificationT!B:K,10,FALSE),"-")</f>
        <v>High school diploma or GED</v>
      </c>
      <c r="H846" s="2" t="str">
        <f>IFERROR(VLOOKUP(B846,ClassificationT!B:L,11,FALSE),"-")</f>
        <v>At least 1 year of experience directly related to the duties and responsibilities specified.</v>
      </c>
      <c r="J846" s="2" t="str">
        <v>Spec,Legal Compl/QA/MedMal</v>
      </c>
      <c r="K846" s="2"/>
      <c r="N846" s="2"/>
    </row>
    <row r="847" spans="1:14" ht="19.5" customHeight="1" x14ac:dyDescent="0.25">
      <c r="A847" s="4" t="s">
        <v>5048</v>
      </c>
      <c r="B847" s="1" t="str">
        <f>VLOOKUP(A847,ClassificationT!A:B,2,FALSE)</f>
        <v>Special Asst to the Dean/SOM</v>
      </c>
      <c r="C847" s="2" t="str">
        <f>VLOOKUP(A847,ClassificationT!A:D,4,FALSE)</f>
        <v>SE</v>
      </c>
      <c r="D847" s="4" t="str">
        <f>VLOOKUP(A847,ClassificationT!A:C,3,FALSE)</f>
        <v>Grade 16</v>
      </c>
      <c r="E847" s="4">
        <f>VLOOKUP(A847,ClassificationT!A:T,19,FALSE)</f>
        <v>4</v>
      </c>
      <c r="F847" s="4">
        <f>VLOOKUP(A847,ClassificationT!A:T,20,FALSE)</f>
        <v>7</v>
      </c>
      <c r="G847" s="4" t="str">
        <f>IFERROR(VLOOKUP(B847,ClassificationT!B:K,10,FALSE),"-")</f>
        <v>Bachelor's degree</v>
      </c>
      <c r="H847" s="4" t="str">
        <f>IFERROR(VLOOKUP(B847,ClassificationT!B:L,11,FALSE),"-")</f>
        <v>At least 7 years of experience directly related to the duties and responsibilities specified.</v>
      </c>
      <c r="J847" s="2" t="str">
        <v>Special Activities Tech</v>
      </c>
      <c r="K847" s="2"/>
      <c r="N847" s="2"/>
    </row>
    <row r="848" spans="1:14" ht="19.5" customHeight="1" x14ac:dyDescent="0.25">
      <c r="A848" s="2" t="s">
        <v>530</v>
      </c>
      <c r="B848" s="1" t="str">
        <f>VLOOKUP(A848,ClassificationT!A:B,2,FALSE)</f>
        <v>Special Asst to the Head Coach</v>
      </c>
      <c r="C848" s="2" t="str">
        <f>VLOOKUP(A848,ClassificationT!A:D,4,FALSE)</f>
        <v>SC</v>
      </c>
      <c r="D848" s="2" t="str">
        <f>VLOOKUP(A848,ClassificationT!A:C,3,FALSE)</f>
        <v>Grade 15</v>
      </c>
      <c r="E848" s="2">
        <f>VLOOKUP(A848,ClassificationT!A:T,19,FALSE)</f>
        <v>4</v>
      </c>
      <c r="F848" s="2">
        <f>VLOOKUP(A848,ClassificationT!A:T,20,FALSE)</f>
        <v>7</v>
      </c>
      <c r="G848" s="2" t="str">
        <f>IFERROR(VLOOKUP(B848,ClassificationT!B:K,10,FALSE),"-")</f>
        <v>Bachelor's degree</v>
      </c>
      <c r="H848" s="2" t="str">
        <f>IFERROR(VLOOKUP(B848,ClassificationT!B:L,11,FALSE),"-")</f>
        <v>At Least 7 Years Of Experience Directly Related To The Duties And Responsibilities Specified.</v>
      </c>
      <c r="J848" s="2" t="str">
        <v>Special Asst to the Dean/SOM</v>
      </c>
      <c r="K848" s="2"/>
      <c r="N848" s="2"/>
    </row>
    <row r="849" spans="1:14" ht="19.5" customHeight="1" x14ac:dyDescent="0.25">
      <c r="A849" s="2" t="s">
        <v>2000</v>
      </c>
      <c r="B849" s="1" t="str">
        <f>VLOOKUP(A849,ClassificationT!A:B,2,FALSE)</f>
        <v>Special Events Worker</v>
      </c>
      <c r="C849" s="2" t="str">
        <f>VLOOKUP(A849,ClassificationT!A:D,4,FALSE)</f>
        <v>SN</v>
      </c>
      <c r="D849" s="2" t="str">
        <f>VLOOKUP(A849,ClassificationT!A:C,3,FALSE)</f>
        <v>Grade 05</v>
      </c>
      <c r="E849" s="2">
        <f>VLOOKUP(A849,ClassificationT!A:T,19,FALSE)</f>
        <v>0</v>
      </c>
      <c r="F849" s="2">
        <f>VLOOKUP(A849,ClassificationT!A:T,20,FALSE)</f>
        <v>0</v>
      </c>
      <c r="G849" s="2" t="str">
        <f>IFERROR(VLOOKUP(B849,ClassificationT!B:K,10,FALSE),"-")</f>
        <v>High school diploma or GED</v>
      </c>
      <c r="H849" s="2" t="str">
        <f>IFERROR(VLOOKUP(B849,ClassificationT!B:L,11,FALSE),"-")</f>
        <v>No Previous Experience Required.</v>
      </c>
      <c r="J849" s="2" t="str">
        <v>Special Asst to the Head Coach</v>
      </c>
      <c r="K849" s="2"/>
      <c r="N849" s="2"/>
    </row>
    <row r="850" spans="1:14" ht="19.5" customHeight="1" x14ac:dyDescent="0.25">
      <c r="A850" s="2" t="s">
        <v>80</v>
      </c>
      <c r="B850" s="1" t="str">
        <f>VLOOKUP(A850,ClassificationT!A:B,2,FALSE)</f>
        <v>Specialty Nurse/RN</v>
      </c>
      <c r="C850" s="2" t="str">
        <f>VLOOKUP(A850,ClassificationT!A:D,4,FALSE)</f>
        <v>SE</v>
      </c>
      <c r="D850" s="2" t="str">
        <f>VLOOKUP(A850,ClassificationT!A:C,3,FALSE)</f>
        <v>Grade 15</v>
      </c>
      <c r="E850" s="2">
        <f>VLOOKUP(A850,ClassificationT!A:T,19,FALSE)</f>
        <v>2</v>
      </c>
      <c r="F850" s="2">
        <f>VLOOKUP(A850,ClassificationT!A:T,20,FALSE)</f>
        <v>3</v>
      </c>
      <c r="G850" s="2" t="str">
        <f>IFERROR(VLOOKUP(B850,ClassificationT!B:K,10,FALSE),"-")</f>
        <v>Associate's degree in Nursing</v>
      </c>
      <c r="H850" s="2" t="str">
        <f>IFERROR(VLOOKUP(B850,ClassificationT!B:L,11,FALSE),"-")</f>
        <v>At Least 3 Years Of Experience Directly Related To The Duties And Responsibilities Specified.
Certification/Licensure
State Of New Mexico Licensed Registered Nurse Or Licensure Pending As Documented By Temporary Licensure Or Current Rn Licensure From A State Participating In The Multistate Privilege To Practice Compact With New Mexico.</v>
      </c>
      <c r="J850" s="2" t="str">
        <v>Special Events Worker</v>
      </c>
      <c r="K850" s="2"/>
      <c r="N850" s="2"/>
    </row>
    <row r="851" spans="1:14" ht="19.5" customHeight="1" x14ac:dyDescent="0.25">
      <c r="A851" s="2" t="s">
        <v>63</v>
      </c>
      <c r="B851" s="1" t="str">
        <f>VLOOKUP(A851,ClassificationT!A:B,2,FALSE)</f>
        <v>Speech-Lang Pathologist</v>
      </c>
      <c r="C851" s="2" t="str">
        <f>VLOOKUP(A851,ClassificationT!A:D,4,FALSE)</f>
        <v>SE</v>
      </c>
      <c r="D851" s="2" t="str">
        <f>VLOOKUP(A851,ClassificationT!A:C,3,FALSE)</f>
        <v>Grade 14</v>
      </c>
      <c r="E851" s="2">
        <f>VLOOKUP(A851,ClassificationT!A:T,19,FALSE)</f>
        <v>6</v>
      </c>
      <c r="F851" s="2">
        <f>VLOOKUP(A851,ClassificationT!A:T,20,FALSE)</f>
        <v>0</v>
      </c>
      <c r="G851" s="2" t="str">
        <f>IFERROR(VLOOKUP(B851,ClassificationT!B:K,10,FALSE),"-")</f>
        <v>Master's degree in Speech Pathology or an equivalent discipline</v>
      </c>
      <c r="H851" s="2" t="str">
        <f>IFERROR(VLOOKUP(B851,ClassificationT!B:L,11,FALSE),"-")</f>
        <v>State Of New Mexico Licensure As A Speech-Language Pathologist.</v>
      </c>
      <c r="J851" s="2" t="str">
        <v>Specialty Nurse/RN</v>
      </c>
      <c r="K851" s="2"/>
      <c r="N851" s="2"/>
    </row>
    <row r="852" spans="1:14" ht="19.5" customHeight="1" x14ac:dyDescent="0.25">
      <c r="A852" s="2" t="s">
        <v>888</v>
      </c>
      <c r="B852" s="1" t="str">
        <f>VLOOKUP(A852,ClassificationT!A:B,2,FALSE)</f>
        <v>Sponsored Projects Officer</v>
      </c>
      <c r="C852" s="2" t="str">
        <f>VLOOKUP(A852,ClassificationT!A:D,4,FALSE)</f>
        <v>SE</v>
      </c>
      <c r="D852" s="2" t="str">
        <f>VLOOKUP(A852,ClassificationT!A:C,3,FALSE)</f>
        <v>Grade 13</v>
      </c>
      <c r="E852" s="2">
        <f>VLOOKUP(A852,ClassificationT!A:T,19,FALSE)</f>
        <v>4</v>
      </c>
      <c r="F852" s="2">
        <f>VLOOKUP(A852,ClassificationT!A:T,20,FALSE)</f>
        <v>3</v>
      </c>
      <c r="G852" s="2" t="str">
        <f>IFERROR(VLOOKUP(B852,ClassificationT!B:K,10,FALSE),"-")</f>
        <v>Bachelor's degree</v>
      </c>
      <c r="H852" s="2" t="str">
        <f>IFERROR(VLOOKUP(B852,ClassificationT!B:L,11,FALSE),"-")</f>
        <v>At Least 3 Years Of Experience Directly Related To The Duties And Responsibilities Specified.</v>
      </c>
      <c r="J852" s="2" t="str">
        <v>Speech-Lang Pathologist</v>
      </c>
      <c r="K852" s="2"/>
      <c r="N852" s="2"/>
    </row>
    <row r="853" spans="1:14" ht="19.5" customHeight="1" x14ac:dyDescent="0.25">
      <c r="A853" s="2" t="s">
        <v>651</v>
      </c>
      <c r="B853" s="1" t="str">
        <f>VLOOKUP(A853,ClassificationT!A:B,2,FALSE)</f>
        <v>Sponsored Projects Officer,Sr</v>
      </c>
      <c r="C853" s="2" t="str">
        <f>VLOOKUP(A853,ClassificationT!A:D,4,FALSE)</f>
        <v>SE</v>
      </c>
      <c r="D853" s="2" t="str">
        <f>VLOOKUP(A853,ClassificationT!A:C,3,FALSE)</f>
        <v>Grade 14</v>
      </c>
      <c r="E853" s="2">
        <f>VLOOKUP(A853,ClassificationT!A:T,19,FALSE)</f>
        <v>4</v>
      </c>
      <c r="F853" s="2">
        <f>VLOOKUP(A853,ClassificationT!A:T,20,FALSE)</f>
        <v>5</v>
      </c>
      <c r="G853" s="2" t="str">
        <f>IFERROR(VLOOKUP(B853,ClassificationT!B:K,10,FALSE),"-")</f>
        <v>Bachelor's degree</v>
      </c>
      <c r="H853" s="2" t="str">
        <f>IFERROR(VLOOKUP(B853,ClassificationT!B:L,11,FALSE),"-")</f>
        <v>At Least 5 Years Of Experience Directly Related To The Duties And Responsibilities Specified.</v>
      </c>
      <c r="J853" s="2" t="str">
        <v>Sponsored Projects Officer</v>
      </c>
      <c r="K853" s="2"/>
      <c r="N853" s="2"/>
    </row>
    <row r="854" spans="1:14" ht="19.5" customHeight="1" x14ac:dyDescent="0.25">
      <c r="A854" s="2" t="s">
        <v>1221</v>
      </c>
      <c r="B854" s="1" t="str">
        <f>VLOOKUP(A854,ClassificationT!A:B,2,FALSE)</f>
        <v>Sponsored Projects Splst</v>
      </c>
      <c r="C854" s="2" t="str">
        <f>VLOOKUP(A854,ClassificationT!A:D,4,FALSE)</f>
        <v>SE</v>
      </c>
      <c r="D854" s="2" t="str">
        <f>VLOOKUP(A854,ClassificationT!A:C,3,FALSE)</f>
        <v>Grade 11</v>
      </c>
      <c r="E854" s="2">
        <f>VLOOKUP(A854,ClassificationT!A:T,19,FALSE)</f>
        <v>4</v>
      </c>
      <c r="F854" s="2">
        <f>VLOOKUP(A854,ClassificationT!A:T,20,FALSE)</f>
        <v>0</v>
      </c>
      <c r="G854" s="2" t="str">
        <f>IFERROR(VLOOKUP(B854,ClassificationT!B:K,10,FALSE),"-")</f>
        <v>Bachelor's degree</v>
      </c>
      <c r="H854" s="2" t="str">
        <f>IFERROR(VLOOKUP(B854,ClassificationT!B:L,11,FALSE),"-")</f>
        <v>No Previous Experience Required.</v>
      </c>
      <c r="J854" s="2" t="str">
        <v>Sponsored Projects Officer,Sr</v>
      </c>
      <c r="K854" s="2"/>
      <c r="N854" s="2"/>
    </row>
    <row r="855" spans="1:14" ht="19.5" customHeight="1" x14ac:dyDescent="0.25">
      <c r="A855" s="2" t="s">
        <v>1019</v>
      </c>
      <c r="B855" s="1" t="str">
        <f>VLOOKUP(A855,ClassificationT!A:B,2,FALSE)</f>
        <v>Sponsored Projects Splst,Sr</v>
      </c>
      <c r="C855" s="2" t="str">
        <f>VLOOKUP(A855,ClassificationT!A:D,4,FALSE)</f>
        <v>SE</v>
      </c>
      <c r="D855" s="2" t="str">
        <f>VLOOKUP(A855,ClassificationT!A:C,3,FALSE)</f>
        <v>Grade 12</v>
      </c>
      <c r="E855" s="2">
        <f>VLOOKUP(A855,ClassificationT!A:T,19,FALSE)</f>
        <v>4</v>
      </c>
      <c r="F855" s="2">
        <f>VLOOKUP(A855,ClassificationT!A:T,20,FALSE)</f>
        <v>1</v>
      </c>
      <c r="G855" s="2" t="str">
        <f>IFERROR(VLOOKUP(B855,ClassificationT!B:K,10,FALSE),"-")</f>
        <v>Bachelor's degree</v>
      </c>
      <c r="H855" s="2" t="str">
        <f>IFERROR(VLOOKUP(B855,ClassificationT!B:L,11,FALSE),"-")</f>
        <v>At Least 1 Year Of Experience Directly Related To The Duties And Responsibilities Specified.</v>
      </c>
      <c r="J855" s="2" t="str">
        <v>Sponsored Projects Splst</v>
      </c>
      <c r="K855" s="2"/>
      <c r="N855" s="2"/>
    </row>
    <row r="856" spans="1:14" ht="19.5" customHeight="1" x14ac:dyDescent="0.25">
      <c r="A856" s="2" t="s">
        <v>1075</v>
      </c>
      <c r="B856" s="1" t="str">
        <f>VLOOKUP(A856,ClassificationT!A:B,2,FALSE)</f>
        <v>Sports Compliance Coord</v>
      </c>
      <c r="C856" s="2" t="str">
        <f>VLOOKUP(A856,ClassificationT!A:D,4,FALSE)</f>
        <v>SE</v>
      </c>
      <c r="D856" s="2" t="str">
        <f>VLOOKUP(A856,ClassificationT!A:C,3,FALSE)</f>
        <v>Grade 12</v>
      </c>
      <c r="E856" s="2">
        <f>VLOOKUP(A856,ClassificationT!A:T,19,FALSE)</f>
        <v>4</v>
      </c>
      <c r="F856" s="2">
        <f>VLOOKUP(A856,ClassificationT!A:T,20,FALSE)</f>
        <v>1</v>
      </c>
      <c r="G856" s="2" t="str">
        <f>IFERROR(VLOOKUP(B856,ClassificationT!B:K,10,FALSE),"-")</f>
        <v>Bachelor's degree</v>
      </c>
      <c r="H856" s="2" t="str">
        <f>IFERROR(VLOOKUP(B856,ClassificationT!B:L,11,FALSE),"-")</f>
        <v>At Least 1 Year Of Experience Directly Related To The Duties And Responsibilities Specified.</v>
      </c>
      <c r="J856" s="2" t="str">
        <v>Sponsored Projects Splst,Sr</v>
      </c>
      <c r="K856" s="2"/>
      <c r="N856" s="2"/>
    </row>
    <row r="857" spans="1:14" ht="19.5" customHeight="1" x14ac:dyDescent="0.25">
      <c r="A857" s="2" t="s">
        <v>459</v>
      </c>
      <c r="B857" s="1" t="str">
        <f>VLOOKUP(A857,ClassificationT!A:B,2,FALSE)</f>
        <v>Sports Compliance Manager</v>
      </c>
      <c r="C857" s="2" t="str">
        <f>VLOOKUP(A857,ClassificationT!A:D,4,FALSE)</f>
        <v>SE</v>
      </c>
      <c r="D857" s="2" t="str">
        <f>VLOOKUP(A857,ClassificationT!A:C,3,FALSE)</f>
        <v>Grade 15</v>
      </c>
      <c r="E857" s="2">
        <f>VLOOKUP(A857,ClassificationT!A:T,19,FALSE)</f>
        <v>4</v>
      </c>
      <c r="F857" s="2">
        <f>VLOOKUP(A857,ClassificationT!A:T,20,FALSE)</f>
        <v>5</v>
      </c>
      <c r="G857" s="2" t="str">
        <f>IFERROR(VLOOKUP(B857,ClassificationT!B:K,10,FALSE),"-")</f>
        <v>Bachelor's degree</v>
      </c>
      <c r="H857" s="2" t="str">
        <f>IFERROR(VLOOKUP(B857,ClassificationT!B:L,11,FALSE),"-")</f>
        <v>At Least 5 Years Of Experience Directly Related To The Duties And Responsibilities Specified.</v>
      </c>
      <c r="J857" s="2" t="str">
        <v>Sports Compliance Coord</v>
      </c>
      <c r="K857" s="2"/>
      <c r="N857" s="2"/>
    </row>
    <row r="858" spans="1:14" ht="19.5" customHeight="1" x14ac:dyDescent="0.25">
      <c r="A858" s="2" t="s">
        <v>2004</v>
      </c>
      <c r="B858" s="1" t="str">
        <f>VLOOKUP(A858,ClassificationT!A:B,2,FALSE)</f>
        <v>Sports Equip Attendant</v>
      </c>
      <c r="C858" s="2" t="str">
        <f>VLOOKUP(A858,ClassificationT!A:D,4,FALSE)</f>
        <v>SW</v>
      </c>
      <c r="D858" s="2" t="str">
        <f>VLOOKUP(A858,ClassificationT!A:C,3,FALSE)</f>
        <v>Grade 05</v>
      </c>
      <c r="E858" s="2">
        <f>VLOOKUP(A858,ClassificationT!A:T,19,FALSE)</f>
        <v>0</v>
      </c>
      <c r="F858" s="2">
        <f>VLOOKUP(A858,ClassificationT!A:T,20,FALSE)</f>
        <v>0.5</v>
      </c>
      <c r="G858" s="2" t="str">
        <f>IFERROR(VLOOKUP(B858,ClassificationT!B:K,10,FALSE),"-")</f>
        <v>High school diploma or GED</v>
      </c>
      <c r="H858" s="2" t="str">
        <f>IFERROR(VLOOKUP(B858,ClassificationT!B:L,11,FALSE),"-")</f>
        <v xml:space="preserve"> At Least 6 Months Of Experience Directly Related To The Duties And Responsibilities Specified.</v>
      </c>
      <c r="J858" s="2" t="str">
        <v>Sports Compliance Manager</v>
      </c>
      <c r="K858" s="2"/>
      <c r="N858" s="2"/>
    </row>
    <row r="859" spans="1:14" ht="19.5" customHeight="1" x14ac:dyDescent="0.25">
      <c r="A859" s="2" t="s">
        <v>733</v>
      </c>
      <c r="B859" s="1" t="str">
        <f>VLOOKUP(A859,ClassificationT!A:B,2,FALSE)</f>
        <v>Sports Information Director</v>
      </c>
      <c r="C859" s="2" t="str">
        <f>VLOOKUP(A859,ClassificationT!A:D,4,FALSE)</f>
        <v>SC</v>
      </c>
      <c r="D859" s="2" t="str">
        <f>VLOOKUP(A859,ClassificationT!A:C,3,FALSE)</f>
        <v>Grade 14</v>
      </c>
      <c r="E859" s="2">
        <f>VLOOKUP(A859,ClassificationT!A:T,19,FALSE)</f>
        <v>4</v>
      </c>
      <c r="F859" s="2">
        <f>VLOOKUP(A859,ClassificationT!A:T,20,FALSE)</f>
        <v>3</v>
      </c>
      <c r="G859" s="2" t="str">
        <f>IFERROR(VLOOKUP(B859,ClassificationT!B:K,10,FALSE),"-")</f>
        <v>Bachelor's degree</v>
      </c>
      <c r="H859" s="2" t="str">
        <f>IFERROR(VLOOKUP(B859,ClassificationT!B:L,11,FALSE),"-")</f>
        <v>At Least 3 Years Of Experience Directly Related To The Duties And Responsibilities Specified.</v>
      </c>
      <c r="J859" s="2" t="str">
        <v>Sports Equip Attendant</v>
      </c>
      <c r="K859" s="2"/>
      <c r="N859" s="2"/>
    </row>
    <row r="860" spans="1:14" ht="19.5" customHeight="1" x14ac:dyDescent="0.25">
      <c r="A860" s="2" t="s">
        <v>1512</v>
      </c>
      <c r="B860" s="1" t="str">
        <f>VLOOKUP(A860,ClassificationT!A:B,2,FALSE)</f>
        <v>Sports Team Coordinator</v>
      </c>
      <c r="C860" s="2" t="str">
        <f>VLOOKUP(A860,ClassificationT!A:D,4,FALSE)</f>
        <v>SN</v>
      </c>
      <c r="D860" s="2" t="str">
        <f>VLOOKUP(A860,ClassificationT!A:C,3,FALSE)</f>
        <v>Grade 10</v>
      </c>
      <c r="E860" s="2">
        <f>VLOOKUP(A860,ClassificationT!A:T,19,FALSE)</f>
        <v>4</v>
      </c>
      <c r="F860" s="2">
        <f>VLOOKUP(A860,ClassificationT!A:T,20,FALSE)</f>
        <v>1</v>
      </c>
      <c r="G860" s="2" t="str">
        <f>IFERROR(VLOOKUP(B860,ClassificationT!B:K,10,FALSE),"-")</f>
        <v>Bachelor's degree</v>
      </c>
      <c r="H860" s="2" t="str">
        <f>IFERROR(VLOOKUP(B860,ClassificationT!B:L,11,FALSE),"-")</f>
        <v>At Least 1 Year Of Experience Directly Related To The Duties And Responsibilities Specified.</v>
      </c>
      <c r="J860" s="2" t="str">
        <v>Sports Information Director</v>
      </c>
      <c r="K860" s="2"/>
      <c r="N860" s="2"/>
    </row>
    <row r="861" spans="1:14" ht="19.5" customHeight="1" x14ac:dyDescent="0.25">
      <c r="A861" s="2" t="s">
        <v>884</v>
      </c>
      <c r="B861" s="1" t="str">
        <f>VLOOKUP(A861,ClassificationT!A:B,2,FALSE)</f>
        <v>Sports Team Opns Manager</v>
      </c>
      <c r="C861" s="2" t="str">
        <f>VLOOKUP(A861,ClassificationT!A:D,4,FALSE)</f>
        <v>SE</v>
      </c>
      <c r="D861" s="2" t="str">
        <f>VLOOKUP(A861,ClassificationT!A:C,3,FALSE)</f>
        <v>Grade 13</v>
      </c>
      <c r="E861" s="2">
        <f>VLOOKUP(A861,ClassificationT!A:T,19,FALSE)</f>
        <v>4</v>
      </c>
      <c r="F861" s="2">
        <f>VLOOKUP(A861,ClassificationT!A:T,20,FALSE)</f>
        <v>3</v>
      </c>
      <c r="G861" s="2" t="str">
        <f>IFERROR(VLOOKUP(B861,ClassificationT!B:K,10,FALSE),"-")</f>
        <v>Bachelor's degree</v>
      </c>
      <c r="H861" s="2" t="str">
        <f>IFERROR(VLOOKUP(B861,ClassificationT!B:L,11,FALSE),"-")</f>
        <v>At Least 3 Years Of Experience Directly Related To The Duties And Responsibilities Specified.</v>
      </c>
      <c r="J861" s="2" t="str">
        <v>Sports Team Coordinator</v>
      </c>
      <c r="K861" s="2"/>
      <c r="N861" s="2"/>
    </row>
    <row r="862" spans="1:14" ht="19.5" customHeight="1" x14ac:dyDescent="0.25">
      <c r="A862" s="2" t="s">
        <v>844</v>
      </c>
      <c r="B862" s="1" t="str">
        <f>VLOOKUP(A862,ClassificationT!A:B,2,FALSE)</f>
        <v>Sr Acquisitions Editor</v>
      </c>
      <c r="C862" s="2" t="str">
        <f>VLOOKUP(A862,ClassificationT!A:D,4,FALSE)</f>
        <v>SE</v>
      </c>
      <c r="D862" s="2" t="str">
        <f>VLOOKUP(A862,ClassificationT!A:C,3,FALSE)</f>
        <v>Grade 13</v>
      </c>
      <c r="E862" s="2">
        <f>VLOOKUP(A862,ClassificationT!A:T,19,FALSE)</f>
        <v>4</v>
      </c>
      <c r="F862" s="2">
        <f>VLOOKUP(A862,ClassificationT!A:T,20,FALSE)</f>
        <v>4</v>
      </c>
      <c r="G862" s="2" t="str">
        <f>IFERROR(VLOOKUP(B862,ClassificationT!B:K,10,FALSE),"-")</f>
        <v>Bachelor's degree</v>
      </c>
      <c r="H862" s="2" t="str">
        <f>IFERROR(VLOOKUP(B862,ClassificationT!B:L,11,FALSE),"-")</f>
        <v>At Least 4 Years Of Experience Directly Related To The Duties And Responsibilities Specified.</v>
      </c>
      <c r="J862" s="2" t="str">
        <v>Sports Team Opns Manager</v>
      </c>
      <c r="K862" s="2"/>
      <c r="N862" s="2"/>
    </row>
    <row r="863" spans="1:14" ht="19.5" customHeight="1" x14ac:dyDescent="0.25">
      <c r="A863" s="2" t="s">
        <v>1573</v>
      </c>
      <c r="B863" s="1" t="str">
        <f>VLOOKUP(A863,ClassificationT!A:B,2,FALSE)</f>
        <v>Sr Admissions Associate</v>
      </c>
      <c r="C863" s="2" t="str">
        <f>VLOOKUP(A863,ClassificationT!A:D,4,FALSE)</f>
        <v>SN</v>
      </c>
      <c r="D863" s="2" t="str">
        <f>VLOOKUP(A863,ClassificationT!A:C,3,FALSE)</f>
        <v>Grade 09</v>
      </c>
      <c r="E863" s="2">
        <f>VLOOKUP(A863,ClassificationT!A:T,19,FALSE)</f>
        <v>0</v>
      </c>
      <c r="F863" s="2">
        <f>VLOOKUP(A863,ClassificationT!A:T,20,FALSE)</f>
        <v>5</v>
      </c>
      <c r="G863" s="2" t="str">
        <f>IFERROR(VLOOKUP(B863,ClassificationT!B:K,10,FALSE),"-")</f>
        <v>High school diploma or GED</v>
      </c>
      <c r="H863" s="2" t="str">
        <f>IFERROR(VLOOKUP(B863,ClassificationT!B:L,11,FALSE),"-")</f>
        <v>At Least 5 Years Of Experience Directly Related To The Duties And Responsibilities Specified.</v>
      </c>
      <c r="J863" s="2" t="str">
        <v>Sr Acquisitions Editor</v>
      </c>
      <c r="K863" s="2"/>
      <c r="N863" s="2"/>
    </row>
    <row r="864" spans="1:14" ht="19.5" customHeight="1" x14ac:dyDescent="0.25">
      <c r="A864" s="4" t="s">
        <v>5353</v>
      </c>
      <c r="B864" s="1" t="str">
        <f>VLOOKUP(A864,ClassificationT!A:B,2,FALSE)</f>
        <v>Sr Assoc Dir,Facilities Mgmt</v>
      </c>
      <c r="C864" s="4" t="str">
        <f>VLOOKUP(A864,ClassificationT!A:D,4,FALSE)</f>
        <v>SE</v>
      </c>
      <c r="D864" s="4" t="str">
        <f>VLOOKUP(A864,ClassificationT!A:C,3,FALSE)</f>
        <v>Grade 17</v>
      </c>
      <c r="E864" s="4">
        <f>VLOOKUP(A864,ClassificationT!A:T,19,FALSE)</f>
        <v>4</v>
      </c>
      <c r="F864" s="4">
        <f>VLOOKUP(A864,ClassificationT!A:T,20,FALSE)</f>
        <v>8</v>
      </c>
      <c r="G864" s="4" t="str">
        <f>IFERROR(VLOOKUP(B864,ClassificationT!B:K,10,FALSE),"-")</f>
        <v>Bachelor's degree</v>
      </c>
      <c r="H864" s="4" t="str">
        <f>IFERROR(VLOOKUP(B864,ClassificationT!B:L,11,FALSE),"-")</f>
        <v>At least 8 years of experience directly related to the duties and responsibilities specified.</v>
      </c>
      <c r="J864" s="2" t="str">
        <v>Sr Admissions Associate</v>
      </c>
      <c r="K864" s="2"/>
      <c r="N864" s="2"/>
    </row>
    <row r="865" spans="1:14" ht="19.5" customHeight="1" x14ac:dyDescent="0.25">
      <c r="A865" s="2" t="s">
        <v>108</v>
      </c>
      <c r="B865" s="1" t="str">
        <f>VLOOKUP(A865,ClassificationT!A:B,2,FALSE)</f>
        <v>Sr Assoc University Counsel</v>
      </c>
      <c r="C865" s="2" t="str">
        <f>VLOOKUP(A865,ClassificationT!A:D,4,FALSE)</f>
        <v>SC</v>
      </c>
      <c r="D865" s="2" t="str">
        <f>VLOOKUP(A865,ClassificationT!A:C,3,FALSE)</f>
        <v>Grade 18</v>
      </c>
      <c r="E865" s="2">
        <f>VLOOKUP(A865,ClassificationT!A:T,19,FALSE)</f>
        <v>8</v>
      </c>
      <c r="F865" s="2">
        <f>VLOOKUP(A865,ClassificationT!A:T,20,FALSE)</f>
        <v>7</v>
      </c>
      <c r="G865" s="2" t="str">
        <f>IFERROR(VLOOKUP(B865,ClassificationT!B:K,10,FALSE),"-")</f>
        <v>J.D. or LL.B</v>
      </c>
      <c r="H865" s="2" t="str">
        <f>IFERROR(VLOOKUP(B865,ClassificationT!B:L,11,FALSE),"-")</f>
        <v>At Least 7 Years Of Experience Directly Related To The Duties And Responsibilities Specified.
Certifications/ License
Member Of Nm State Bar, Or Member In Good Standing Of The State Bar Of Another State Or District Of Columbia.</v>
      </c>
      <c r="J865" s="2" t="str">
        <v>Sr Assoc Dir,Facilities Mgmt</v>
      </c>
      <c r="K865" s="2"/>
      <c r="N865" s="2"/>
    </row>
    <row r="866" spans="1:14" ht="19.5" customHeight="1" x14ac:dyDescent="0.25">
      <c r="A866" s="2" t="s">
        <v>230</v>
      </c>
      <c r="B866" s="1" t="str">
        <f>VLOOKUP(A866,ClassificationT!A:B,2,FALSE)</f>
        <v>Sr Attorney</v>
      </c>
      <c r="C866" s="2" t="str">
        <f>VLOOKUP(A866,ClassificationT!A:D,4,FALSE)</f>
        <v>SE</v>
      </c>
      <c r="D866" s="2" t="str">
        <f>VLOOKUP(A866,ClassificationT!A:C,3,FALSE)</f>
        <v>Grade 16</v>
      </c>
      <c r="E866" s="2">
        <f>VLOOKUP(A866,ClassificationT!A:T,19,FALSE)</f>
        <v>8</v>
      </c>
      <c r="F866" s="2">
        <f>VLOOKUP(A866,ClassificationT!A:T,20,FALSE)</f>
        <v>3</v>
      </c>
      <c r="G866" s="2" t="str">
        <f>IFERROR(VLOOKUP(B866,ClassificationT!B:K,10,FALSE),"-")</f>
        <v>J.D. or LL.B</v>
      </c>
      <c r="H866" s="2" t="str">
        <f>IFERROR(VLOOKUP(B866,ClassificationT!B:L,11,FALSE),"-")</f>
        <v>At Least 3 Years Of Experience Directly Related To The Duties And Responsibilities Specified.
Certification/Licensure
Member Of Nm State Bar, Or Member Of State Bar Of Another State Or District Of Columbia And In Possession Of A Public Employee Limited License Issued By The Nm Supreme Court.</v>
      </c>
      <c r="J866" s="2" t="str">
        <v>Sr Assoc University Counsel</v>
      </c>
      <c r="K866" s="2"/>
      <c r="N866" s="2"/>
    </row>
    <row r="867" spans="1:14" ht="19.5" customHeight="1" x14ac:dyDescent="0.25">
      <c r="A867" s="2" t="s">
        <v>584</v>
      </c>
      <c r="B867" s="1" t="str">
        <f>VLOOKUP(A867,ClassificationT!A:B,2,FALSE)</f>
        <v>Sr Business Mgr</v>
      </c>
      <c r="C867" s="2" t="str">
        <f>VLOOKUP(A867,ClassificationT!A:D,4,FALSE)</f>
        <v>SE</v>
      </c>
      <c r="D867" s="2" t="str">
        <f>VLOOKUP(A867,ClassificationT!A:C,3,FALSE)</f>
        <v>Grade 14</v>
      </c>
      <c r="E867" s="2">
        <f>VLOOKUP(A867,ClassificationT!A:T,19,FALSE)</f>
        <v>4</v>
      </c>
      <c r="F867" s="2">
        <f>VLOOKUP(A867,ClassificationT!A:T,20,FALSE)</f>
        <v>5</v>
      </c>
      <c r="G867" s="2" t="str">
        <f>IFERROR(VLOOKUP(B867,ClassificationT!B:K,10,FALSE),"-")</f>
        <v>Bachelor's degree</v>
      </c>
      <c r="H867" s="2" t="str">
        <f>IFERROR(VLOOKUP(B867,ClassificationT!B:L,11,FALSE),"-")</f>
        <v>At Least 5 Years Of Experience Directly Related To The Duties And Responsibilities Specified.</v>
      </c>
      <c r="J867" s="2" t="str">
        <v>Sr Attorney</v>
      </c>
      <c r="K867" s="2"/>
      <c r="N867" s="2"/>
    </row>
    <row r="868" spans="1:14" ht="19.5" customHeight="1" x14ac:dyDescent="0.25">
      <c r="A868" s="2" t="s">
        <v>491</v>
      </c>
      <c r="B868" s="1" t="str">
        <f>VLOOKUP(A868,ClassificationT!A:B,2,FALSE)</f>
        <v>Sr Clinical Psychologist</v>
      </c>
      <c r="C868" s="2" t="str">
        <f>VLOOKUP(A868,ClassificationT!A:D,4,FALSE)</f>
        <v>SE</v>
      </c>
      <c r="D868" s="2" t="str">
        <f>VLOOKUP(A868,ClassificationT!A:C,3,FALSE)</f>
        <v>Grade 15</v>
      </c>
      <c r="E868" s="2">
        <f>VLOOKUP(A868,ClassificationT!A:T,19,FALSE)</f>
        <v>8</v>
      </c>
      <c r="F868" s="2">
        <f>VLOOKUP(A868,ClassificationT!A:T,20,FALSE)</f>
        <v>3</v>
      </c>
      <c r="G868" s="2" t="str">
        <f>IFERROR(VLOOKUP(B868,ClassificationT!B:K,10,FALSE),"-")</f>
        <v>Doctorate or terminal degree in Psychology, and completion of Pre-doctoral Clinical Internship</v>
      </c>
      <c r="H868" s="2" t="str">
        <f>IFERROR(VLOOKUP(B868,ClassificationT!B:L,11,FALSE),"-")</f>
        <v>At Least 3 Years Of Experience Directly Related To The Duties And Responsibilities Specified.
Certification/Licensure
State Of Nm Licensed Psychologist, Or Eligibility For Nm Licensure, As Documented By Out-Of-State Licensure.</v>
      </c>
      <c r="J868" s="2" t="str">
        <v>Sr Business Mgr</v>
      </c>
      <c r="K868" s="2"/>
      <c r="N868" s="2"/>
    </row>
    <row r="869" spans="1:14" ht="19.5" customHeight="1" x14ac:dyDescent="0.25">
      <c r="A869" s="2" t="s">
        <v>934</v>
      </c>
      <c r="B869" s="1" t="str">
        <f>VLOOKUP(A869,ClassificationT!A:B,2,FALSE)</f>
        <v>Sr Contract &amp; Grant Admnstrtr</v>
      </c>
      <c r="C869" s="2" t="str">
        <f>VLOOKUP(A869,ClassificationT!A:D,4,FALSE)</f>
        <v>SE</v>
      </c>
      <c r="D869" s="2" t="str">
        <f>VLOOKUP(A869,ClassificationT!A:C,3,FALSE)</f>
        <v>Grade 13</v>
      </c>
      <c r="E869" s="2">
        <f>VLOOKUP(A869,ClassificationT!A:T,19,FALSE)</f>
        <v>0</v>
      </c>
      <c r="F869" s="2">
        <f>VLOOKUP(A869,ClassificationT!A:T,20,FALSE)</f>
        <v>10</v>
      </c>
      <c r="G869" s="2" t="str">
        <f>IFERROR(VLOOKUP(B869,ClassificationT!B:K,10,FALSE),"-")</f>
        <v>High school diploma or GED</v>
      </c>
      <c r="H869" s="2" t="str">
        <f>IFERROR(VLOOKUP(B869,ClassificationT!B:L,11,FALSE),"-")</f>
        <v>At Least 10 Years Of Experience Directly Related To The Duties And Responsibilities Specified.</v>
      </c>
      <c r="J869" s="2" t="str">
        <v>Sr Clinical Psychologist</v>
      </c>
      <c r="K869" s="2"/>
      <c r="N869" s="2"/>
    </row>
    <row r="870" spans="1:14" ht="19.5" customHeight="1" x14ac:dyDescent="0.25">
      <c r="A870" s="2" t="s">
        <v>780</v>
      </c>
      <c r="B870" s="1" t="str">
        <f>VLOOKUP(A870,ClassificationT!A:B,2,FALSE)</f>
        <v>Sr Contracts Specialist</v>
      </c>
      <c r="C870" s="2" t="str">
        <f>VLOOKUP(A870,ClassificationT!A:D,4,FALSE)</f>
        <v>SE</v>
      </c>
      <c r="D870" s="2" t="str">
        <f>VLOOKUP(A870,ClassificationT!A:C,3,FALSE)</f>
        <v>Grade 13</v>
      </c>
      <c r="E870" s="2">
        <f>VLOOKUP(A870,ClassificationT!A:T,19,FALSE)</f>
        <v>0</v>
      </c>
      <c r="F870" s="2">
        <f>VLOOKUP(A870,ClassificationT!A:T,20,FALSE)</f>
        <v>9</v>
      </c>
      <c r="G870" s="2" t="str">
        <f>IFERROR(VLOOKUP(B870,ClassificationT!B:K,10,FALSE),"-")</f>
        <v>High school diploma or GED</v>
      </c>
      <c r="H870" s="2" t="str">
        <f>IFERROR(VLOOKUP(B870,ClassificationT!B:L,11,FALSE),"-")</f>
        <v>At Least 9 Years Of Experience Directly Related To The Duties And Responsibilities Specified.</v>
      </c>
      <c r="J870" s="2" t="str">
        <v>Sr Contract &amp; Grant Admnstrtr</v>
      </c>
      <c r="K870" s="2"/>
      <c r="N870" s="2"/>
    </row>
    <row r="871" spans="1:14" ht="19.5" customHeight="1" x14ac:dyDescent="0.25">
      <c r="A871" s="4" t="s">
        <v>5068</v>
      </c>
      <c r="B871" s="1" t="str">
        <f>VLOOKUP(A871,ClassificationT!A:B,2,FALSE)</f>
        <v>Sr Dir,Mkt &amp; Com/Hlth Sys/HSC</v>
      </c>
      <c r="C871" s="2" t="str">
        <f>VLOOKUP(A871,ClassificationT!A:D,4,FALSE)</f>
        <v>SC</v>
      </c>
      <c r="D871" s="4" t="str">
        <f>VLOOKUP(A871,ClassificationT!A:C,3,FALSE)</f>
        <v>Grade 17</v>
      </c>
      <c r="E871" s="4">
        <f>VLOOKUP(A871,ClassificationT!A:T,19,FALSE)</f>
        <v>4</v>
      </c>
      <c r="F871" s="4">
        <f>VLOOKUP(A871,ClassificationT!A:T,20,FALSE)</f>
        <v>10</v>
      </c>
      <c r="G871" s="4" t="str">
        <f>IFERROR(VLOOKUP(B871,ClassificationT!B:K,10,FALSE),"-")</f>
        <v>Bachelor's degree</v>
      </c>
      <c r="H871" s="4" t="str">
        <f>IFERROR(VLOOKUP(B871,ClassificationT!B:L,11,FALSE),"-")</f>
        <v>At least 10 years of experience directly related to the duties and responsibilities specified.</v>
      </c>
      <c r="J871" s="2" t="str">
        <v>Sr Contracts Specialist</v>
      </c>
      <c r="K871" s="2"/>
      <c r="N871" s="2"/>
    </row>
    <row r="872" spans="1:14" ht="19.5" customHeight="1" x14ac:dyDescent="0.25">
      <c r="A872" s="2" t="s">
        <v>1446</v>
      </c>
      <c r="B872" s="1" t="str">
        <f>VLOOKUP(A872,ClassificationT!A:B,2,FALSE)</f>
        <v>Sr Electronics Tech</v>
      </c>
      <c r="C872" s="2" t="str">
        <f>VLOOKUP(A872,ClassificationT!A:D,4,FALSE)</f>
        <v>SN</v>
      </c>
      <c r="D872" s="2" t="str">
        <f>VLOOKUP(A872,ClassificationT!A:C,3,FALSE)</f>
        <v>Grade 10</v>
      </c>
      <c r="E872" s="2">
        <f>VLOOKUP(A872,ClassificationT!A:T,19,FALSE)</f>
        <v>0</v>
      </c>
      <c r="F872" s="2">
        <f>VLOOKUP(A872,ClassificationT!A:T,20,FALSE)</f>
        <v>3</v>
      </c>
      <c r="G872" s="2" t="str">
        <f>IFERROR(VLOOKUP(B872,ClassificationT!B:K,10,FALSE),"-")</f>
        <v>High school diploma or GED</v>
      </c>
      <c r="H872" s="2" t="str">
        <f>IFERROR(VLOOKUP(B872,ClassificationT!B:L,11,FALSE),"-")</f>
        <v>At Least 3 Years Of Experience Directly Related To The Duties And Responsibilities Specified.
Certification/Licensure
Specific Certification And/Or Licensure Requirements May Exist For Individual Positions In This Classification.</v>
      </c>
      <c r="J872" s="2" t="str">
        <v>Sr Dir,Mkt &amp; Com/Hlth Sys/HSC</v>
      </c>
      <c r="K872" s="2"/>
      <c r="N872" s="2"/>
    </row>
    <row r="873" spans="1:14" ht="19.5" customHeight="1" x14ac:dyDescent="0.25">
      <c r="A873" s="2" t="s">
        <v>1027</v>
      </c>
      <c r="B873" s="1" t="str">
        <f>VLOOKUP(A873,ClassificationT!A:B,2,FALSE)</f>
        <v>Sr Engineering Lab Coordinator</v>
      </c>
      <c r="C873" s="2" t="str">
        <f>VLOOKUP(A873,ClassificationT!A:D,4,FALSE)</f>
        <v>SE</v>
      </c>
      <c r="D873" s="2" t="str">
        <f>VLOOKUP(A873,ClassificationT!A:C,3,FALSE)</f>
        <v>Grade 12</v>
      </c>
      <c r="E873" s="2">
        <f>VLOOKUP(A873,ClassificationT!A:T,19,FALSE)</f>
        <v>4</v>
      </c>
      <c r="F873" s="2">
        <f>VLOOKUP(A873,ClassificationT!A:T,20,FALSE)</f>
        <v>5</v>
      </c>
      <c r="G873" s="2" t="str">
        <f>IFERROR(VLOOKUP(B873,ClassificationT!B:K,10,FALSE),"-")</f>
        <v>Bachelor's degree</v>
      </c>
      <c r="H873" s="2" t="str">
        <f>IFERROR(VLOOKUP(B873,ClassificationT!B:L,11,FALSE),"-")</f>
        <v>At Least 5 Years Of Experience Directly Related To The Duties And Responsibilities Specified.</v>
      </c>
      <c r="J873" s="2" t="str">
        <v>Sr Electronics Tech</v>
      </c>
      <c r="K873" s="2"/>
      <c r="N873" s="2"/>
    </row>
    <row r="874" spans="1:14" ht="19.5" customHeight="1" x14ac:dyDescent="0.25">
      <c r="A874" s="2" t="s">
        <v>588</v>
      </c>
      <c r="B874" s="1" t="str">
        <f>VLOOKUP(A874,ClassificationT!A:B,2,FALSE)</f>
        <v>Sr Faculty Affairs Conslt/SOM</v>
      </c>
      <c r="C874" s="2" t="str">
        <f>VLOOKUP(A874,ClassificationT!A:D,4,FALSE)</f>
        <v>SE</v>
      </c>
      <c r="D874" s="2" t="str">
        <f>VLOOKUP(A874,ClassificationT!A:C,3,FALSE)</f>
        <v>Grade 14</v>
      </c>
      <c r="E874" s="2">
        <f>VLOOKUP(A874,ClassificationT!A:T,19,FALSE)</f>
        <v>4</v>
      </c>
      <c r="F874" s="2">
        <f>VLOOKUP(A874,ClassificationT!A:T,20,FALSE)</f>
        <v>5</v>
      </c>
      <c r="G874" s="2" t="str">
        <f>IFERROR(VLOOKUP(B874,ClassificationT!B:K,10,FALSE),"-")</f>
        <v>Bachelor's degree</v>
      </c>
      <c r="H874" s="2" t="str">
        <f>IFERROR(VLOOKUP(B874,ClassificationT!B:L,11,FALSE),"-")</f>
        <v>At Least 5 Years Of Experience Directly Related To The Duties And Responsibilities Specified.</v>
      </c>
      <c r="J874" s="2" t="str">
        <v>Sr Engineering Lab Coordinator</v>
      </c>
      <c r="K874" s="2"/>
      <c r="N874" s="2"/>
    </row>
    <row r="875" spans="1:14" ht="19.5" customHeight="1" x14ac:dyDescent="0.25">
      <c r="A875" s="2" t="s">
        <v>1184</v>
      </c>
      <c r="B875" s="1" t="str">
        <f>VLOOKUP(A875,ClassificationT!A:B,2,FALSE)</f>
        <v>Sr Fiscal Services Tech</v>
      </c>
      <c r="C875" s="2" t="str">
        <f>VLOOKUP(A875,ClassificationT!A:D,4,FALSE)</f>
        <v>SN</v>
      </c>
      <c r="D875" s="2" t="str">
        <f>VLOOKUP(A875,ClassificationT!A:C,3,FALSE)</f>
        <v>Grade 11</v>
      </c>
      <c r="E875" s="2">
        <f>VLOOKUP(A875,ClassificationT!A:T,19,FALSE)</f>
        <v>0</v>
      </c>
      <c r="F875" s="2">
        <f>VLOOKUP(A875,ClassificationT!A:T,20,FALSE)</f>
        <v>5</v>
      </c>
      <c r="G875" s="2" t="str">
        <f>IFERROR(VLOOKUP(B875,ClassificationT!B:K,10,FALSE),"-")</f>
        <v>High school diploma or GED</v>
      </c>
      <c r="H875" s="2" t="str">
        <f>IFERROR(VLOOKUP(B875,ClassificationT!B:L,11,FALSE),"-")</f>
        <v>At Least 5 Years Of Experience Directly Related To The Duties And Responsibilities Specified.</v>
      </c>
      <c r="J875" s="2" t="str">
        <v>Sr Faculty Affairs Conslt/SOM</v>
      </c>
      <c r="K875" s="2"/>
      <c r="N875" s="2"/>
    </row>
    <row r="876" spans="1:14" ht="19.5" customHeight="1" x14ac:dyDescent="0.25">
      <c r="A876" s="2" t="s">
        <v>1391</v>
      </c>
      <c r="B876" s="1" t="str">
        <f>VLOOKUP(A876,ClassificationT!A:B,2,FALSE)</f>
        <v>Sr Grants Coordinator</v>
      </c>
      <c r="C876" s="2" t="str">
        <f>VLOOKUP(A876,ClassificationT!A:D,4,FALSE)</f>
        <v>SN</v>
      </c>
      <c r="D876" s="2" t="str">
        <f>VLOOKUP(A876,ClassificationT!A:C,3,FALSE)</f>
        <v>Grade 10</v>
      </c>
      <c r="E876" s="2">
        <f>VLOOKUP(A876,ClassificationT!A:T,19,FALSE)</f>
        <v>0</v>
      </c>
      <c r="F876" s="2">
        <f>VLOOKUP(A876,ClassificationT!A:T,20,FALSE)</f>
        <v>5</v>
      </c>
      <c r="G876" s="2" t="str">
        <f>IFERROR(VLOOKUP(B876,ClassificationT!B:K,10,FALSE),"-")</f>
        <v>High school diploma or GED</v>
      </c>
      <c r="H876" s="2" t="str">
        <f>IFERROR(VLOOKUP(B876,ClassificationT!B:L,11,FALSE),"-")</f>
        <v>At Least 5 Years Of Experience Directly Related To The Duties And Responsibilities Specified.</v>
      </c>
      <c r="J876" s="2" t="str">
        <v>Sr Fiscal Services Tech</v>
      </c>
      <c r="K876" s="2"/>
      <c r="N876" s="2"/>
    </row>
    <row r="877" spans="1:14" ht="19.5" customHeight="1" x14ac:dyDescent="0.25">
      <c r="A877" s="2" t="s">
        <v>1212</v>
      </c>
      <c r="B877" s="1" t="str">
        <f>VLOOKUP(A877,ClassificationT!A:B,2,FALSE)</f>
        <v>Sr Human Research Review Alst</v>
      </c>
      <c r="C877" s="2" t="str">
        <f>VLOOKUP(A877,ClassificationT!A:D,4,FALSE)</f>
        <v>SE</v>
      </c>
      <c r="D877" s="2" t="str">
        <f>VLOOKUP(A877,ClassificationT!A:C,3,FALSE)</f>
        <v>Grade 11</v>
      </c>
      <c r="E877" s="2">
        <f>VLOOKUP(A877,ClassificationT!A:T,19,FALSE)</f>
        <v>0</v>
      </c>
      <c r="F877" s="2">
        <f>VLOOKUP(A877,ClassificationT!A:T,20,FALSE)</f>
        <v>7</v>
      </c>
      <c r="G877" s="2" t="str">
        <f>IFERROR(VLOOKUP(B877,ClassificationT!B:K,10,FALSE),"-")</f>
        <v>High school diploma or GED</v>
      </c>
      <c r="H877" s="2" t="str">
        <f>IFERROR(VLOOKUP(B877,ClassificationT!B:L,11,FALSE),"-")</f>
        <v>At Least 7 Years Of Experience Directly Related To The Duties And Responsibilities Specified.</v>
      </c>
      <c r="J877" s="2" t="str">
        <v>Sr Grants Coordinator</v>
      </c>
      <c r="K877" s="2"/>
      <c r="N877" s="2"/>
    </row>
    <row r="878" spans="1:14" ht="19.5" customHeight="1" x14ac:dyDescent="0.25">
      <c r="A878" s="2" t="s">
        <v>555</v>
      </c>
      <c r="B878" s="1" t="str">
        <f>VLOOKUP(A878,ClassificationT!A:B,2,FALSE)</f>
        <v>Sr Institutional Researcher</v>
      </c>
      <c r="C878" s="2" t="str">
        <f>VLOOKUP(A878,ClassificationT!A:D,4,FALSE)</f>
        <v>SE</v>
      </c>
      <c r="D878" s="2" t="str">
        <f>VLOOKUP(A878,ClassificationT!A:C,3,FALSE)</f>
        <v>Grade 14</v>
      </c>
      <c r="E878" s="2">
        <f>VLOOKUP(A878,ClassificationT!A:T,19,FALSE)</f>
        <v>4</v>
      </c>
      <c r="F878" s="2">
        <f>VLOOKUP(A878,ClassificationT!A:T,20,FALSE)</f>
        <v>5</v>
      </c>
      <c r="G878" s="2" t="str">
        <f>IFERROR(VLOOKUP(B878,ClassificationT!B:K,10,FALSE),"-")</f>
        <v>Bachelor's degree</v>
      </c>
      <c r="H878" s="2" t="str">
        <f>IFERROR(VLOOKUP(B878,ClassificationT!B:L,11,FALSE),"-")</f>
        <v>At Least 5 Years Of Experience Directly Related To The Duties And Responsibilities Specified.</v>
      </c>
      <c r="J878" s="2" t="str">
        <v>Sr Human Research Review Alst</v>
      </c>
      <c r="K878" s="2"/>
      <c r="N878" s="2"/>
    </row>
    <row r="879" spans="1:14" ht="19.5" customHeight="1" x14ac:dyDescent="0.25">
      <c r="A879" s="2" t="s">
        <v>1164</v>
      </c>
      <c r="B879" s="1" t="str">
        <f>VLOOKUP(A879,ClassificationT!A:B,2,FALSE)</f>
        <v>Sr Machinist</v>
      </c>
      <c r="C879" s="2" t="str">
        <f>VLOOKUP(A879,ClassificationT!A:D,4,FALSE)</f>
        <v>SN</v>
      </c>
      <c r="D879" s="2" t="str">
        <f>VLOOKUP(A879,ClassificationT!A:C,3,FALSE)</f>
        <v>Grade 12</v>
      </c>
      <c r="E879" s="2">
        <f>VLOOKUP(A879,ClassificationT!A:T,19,FALSE)</f>
        <v>0</v>
      </c>
      <c r="F879" s="2">
        <f>VLOOKUP(A879,ClassificationT!A:T,20,FALSE)</f>
        <v>7</v>
      </c>
      <c r="G879" s="2" t="str">
        <f>IFERROR(VLOOKUP(B879,ClassificationT!B:K,10,FALSE),"-")</f>
        <v>High school diploma or GED</v>
      </c>
      <c r="H879" s="2" t="str">
        <f>IFERROR(VLOOKUP(B879,ClassificationT!B:L,11,FALSE),"-")</f>
        <v>At Least 7 Years Of Experience Directly Related To The Duties And Responsibilities Specified.</v>
      </c>
      <c r="J879" s="2" t="str">
        <v>Sr Institutional Researcher</v>
      </c>
      <c r="K879" s="2"/>
      <c r="N879" s="2"/>
    </row>
    <row r="880" spans="1:14" ht="19.5" customHeight="1" x14ac:dyDescent="0.25">
      <c r="A880" s="2" t="s">
        <v>977</v>
      </c>
      <c r="B880" s="1" t="str">
        <f>VLOOKUP(A880,ClassificationT!A:B,2,FALSE)</f>
        <v>Sr Med Coding Analyst</v>
      </c>
      <c r="C880" s="2" t="str">
        <f>VLOOKUP(A880,ClassificationT!A:D,4,FALSE)</f>
        <v>SN</v>
      </c>
      <c r="D880" s="2" t="str">
        <f>VLOOKUP(A880,ClassificationT!A:C,3,FALSE)</f>
        <v>Grade 12</v>
      </c>
      <c r="E880" s="2">
        <f>VLOOKUP(A880,ClassificationT!A:T,19,FALSE)</f>
        <v>0</v>
      </c>
      <c r="F880" s="2">
        <f>VLOOKUP(A880,ClassificationT!A:T,20,FALSE)</f>
        <v>3</v>
      </c>
      <c r="G880" s="2" t="str">
        <f>IFERROR(VLOOKUP(B880,ClassificationT!B:K,10,FALSE),"-")</f>
        <v>High school diploma or GED</v>
      </c>
      <c r="H880" s="2" t="str">
        <f>IFERROR(VLOOKUP(B880,ClassificationT!B:L,11,FALSE),"-")</f>
        <v>At Least 3 Years Of Experience Directly Related To The Duties And Responsibilities Specified.
Certification/Licensure
Certification In Ccs, Ccs-P, Rhia, Rhit, Cpc, Or Specialty Coding.</v>
      </c>
      <c r="J880" s="2" t="str">
        <v>Sr Machinist</v>
      </c>
      <c r="K880" s="2"/>
      <c r="N880" s="2"/>
    </row>
    <row r="881" spans="1:14" ht="19.5" customHeight="1" x14ac:dyDescent="0.25">
      <c r="A881" s="2" t="s">
        <v>441</v>
      </c>
      <c r="B881" s="1" t="str">
        <f>VLOOKUP(A881,ClassificationT!A:B,2,FALSE)</f>
        <v>Sr Neonatal Devt Specialist</v>
      </c>
      <c r="C881" s="2" t="str">
        <f>VLOOKUP(A881,ClassificationT!A:D,4,FALSE)</f>
        <v>SE</v>
      </c>
      <c r="D881" s="2" t="str">
        <f>VLOOKUP(A881,ClassificationT!A:C,3,FALSE)</f>
        <v>Grade 15</v>
      </c>
      <c r="E881" s="2">
        <f>VLOOKUP(A881,ClassificationT!A:T,19,FALSE)</f>
        <v>6</v>
      </c>
      <c r="F881" s="2">
        <f>VLOOKUP(A881,ClassificationT!A:T,20,FALSE)</f>
        <v>1</v>
      </c>
      <c r="G881" s="2" t="str">
        <f>IFERROR(VLOOKUP(B881,ClassificationT!B:K,10,FALSE),"-")</f>
        <v>Master's degree in a directly related clinical field</v>
      </c>
      <c r="H881" s="2" t="str">
        <f>IFERROR(VLOOKUP(B881,ClassificationT!B:L,11,FALSE),"-")</f>
        <v>At Least 1 Year Of Experience Directly Related To The Duties And Responsibilities Specified.</v>
      </c>
      <c r="J881" s="2" t="str">
        <v>Sr Med Coding Analyst</v>
      </c>
      <c r="K881" s="2"/>
      <c r="N881" s="2"/>
    </row>
    <row r="882" spans="1:14" ht="19.5" customHeight="1" x14ac:dyDescent="0.25">
      <c r="A882" s="2" t="s">
        <v>701</v>
      </c>
      <c r="B882" s="1" t="str">
        <f>VLOOKUP(A882,ClassificationT!A:B,2,FALSE)</f>
        <v>Sr Program Manager</v>
      </c>
      <c r="C882" s="2" t="str">
        <f>VLOOKUP(A882,ClassificationT!A:D,4,FALSE)</f>
        <v>SE</v>
      </c>
      <c r="D882" s="2" t="str">
        <f>VLOOKUP(A882,ClassificationT!A:C,3,FALSE)</f>
        <v>Grade 14</v>
      </c>
      <c r="E882" s="2">
        <f>VLOOKUP(A882,ClassificationT!A:T,19,FALSE)</f>
        <v>0</v>
      </c>
      <c r="F882" s="2">
        <f>VLOOKUP(A882,ClassificationT!A:T,20,FALSE)</f>
        <v>7</v>
      </c>
      <c r="G882" s="2" t="str">
        <f>IFERROR(VLOOKUP(B882,ClassificationT!B:K,10,FALSE),"-")</f>
        <v>High school diploma or GED</v>
      </c>
      <c r="H882" s="2" t="str">
        <f>IFERROR(VLOOKUP(B882,ClassificationT!B:L,11,FALSE),"-")</f>
        <v>At least 7 years of experience directly related to the duties and responsibilities specified; two of which are management level experience.</v>
      </c>
      <c r="J882" s="2" t="str">
        <v>Sr Neonatal Devt Specialist</v>
      </c>
      <c r="K882" s="2"/>
      <c r="N882" s="2"/>
    </row>
    <row r="883" spans="1:14" ht="19.5" customHeight="1" x14ac:dyDescent="0.25">
      <c r="A883" s="2" t="s">
        <v>625</v>
      </c>
      <c r="B883" s="1" t="str">
        <f>VLOOKUP(A883,ClassificationT!A:B,2,FALSE)</f>
        <v>Sr Project/Construction Mgr</v>
      </c>
      <c r="C883" s="2" t="str">
        <f>VLOOKUP(A883,ClassificationT!A:D,4,FALSE)</f>
        <v>SE</v>
      </c>
      <c r="D883" s="2" t="str">
        <f>VLOOKUP(A883,ClassificationT!A:C,3,FALSE)</f>
        <v>Grade 14</v>
      </c>
      <c r="E883" s="2">
        <f>VLOOKUP(A883,ClassificationT!A:T,19,FALSE)</f>
        <v>0</v>
      </c>
      <c r="F883" s="2">
        <f>VLOOKUP(A883,ClassificationT!A:T,20,FALSE)</f>
        <v>9</v>
      </c>
      <c r="G883" s="2" t="str">
        <f>IFERROR(VLOOKUP(B883,ClassificationT!B:K,10,FALSE),"-")</f>
        <v>High school diploma or GED</v>
      </c>
      <c r="H883" s="2" t="str">
        <f>IFERROR(VLOOKUP(B883,ClassificationT!B:L,11,FALSE),"-")</f>
        <v>At Least 9 Years Of Experience Directly Related To The Duties And Responsibilities Specified.</v>
      </c>
      <c r="J883" s="2" t="str">
        <v>Sr Program Manager</v>
      </c>
      <c r="K883" s="2"/>
      <c r="N883" s="2"/>
    </row>
    <row r="884" spans="1:14" ht="19.5" customHeight="1" x14ac:dyDescent="0.25">
      <c r="A884" s="2" t="s">
        <v>1047</v>
      </c>
      <c r="B884" s="1" t="str">
        <f>VLOOKUP(A884,ClassificationT!A:B,2,FALSE)</f>
        <v>Sr Promotions Producer</v>
      </c>
      <c r="C884" s="2" t="str">
        <f>VLOOKUP(A884,ClassificationT!A:D,4,FALSE)</f>
        <v>SE</v>
      </c>
      <c r="D884" s="2" t="str">
        <f>VLOOKUP(A884,ClassificationT!A:C,3,FALSE)</f>
        <v>Grade 12</v>
      </c>
      <c r="E884" s="2">
        <f>VLOOKUP(A884,ClassificationT!A:T,19,FALSE)</f>
        <v>4</v>
      </c>
      <c r="F884" s="2">
        <f>VLOOKUP(A884,ClassificationT!A:T,20,FALSE)</f>
        <v>3</v>
      </c>
      <c r="G884" s="2" t="str">
        <f>IFERROR(VLOOKUP(B884,ClassificationT!B:K,10,FALSE),"-")</f>
        <v>Bachelor's degree</v>
      </c>
      <c r="H884" s="2" t="str">
        <f>IFERROR(VLOOKUP(B884,ClassificationT!B:L,11,FALSE),"-")</f>
        <v>At Least 3 Years Of Experience Directly Related To The Duties And Responsibilities Specified.</v>
      </c>
      <c r="J884" s="2" t="str">
        <v>Sr Project/Construction Mgr</v>
      </c>
      <c r="K884" s="2"/>
      <c r="N884" s="2"/>
    </row>
    <row r="885" spans="1:14" ht="19.5" customHeight="1" x14ac:dyDescent="0.25">
      <c r="A885" s="2" t="s">
        <v>629</v>
      </c>
      <c r="B885" s="1" t="str">
        <f>VLOOKUP(A885,ClassificationT!A:B,2,FALSE)</f>
        <v>Sr Ptnt Sppt Thpst/Crit Care</v>
      </c>
      <c r="C885" s="2" t="str">
        <f>VLOOKUP(A885,ClassificationT!A:D,4,FALSE)</f>
        <v>SE</v>
      </c>
      <c r="D885" s="2" t="str">
        <f>VLOOKUP(A885,ClassificationT!A:C,3,FALSE)</f>
        <v>Grade 14</v>
      </c>
      <c r="E885" s="2">
        <f>VLOOKUP(A885,ClassificationT!A:T,19,FALSE)</f>
        <v>6</v>
      </c>
      <c r="F885" s="2">
        <f>VLOOKUP(A885,ClassificationT!A:T,20,FALSE)</f>
        <v>5</v>
      </c>
      <c r="G885" s="2" t="str">
        <f>IFERROR(VLOOKUP(B885,ClassificationT!B:K,10,FALSE),"-")</f>
        <v>Master's degree in Counseling, Social Work, or directly related field</v>
      </c>
      <c r="H885" s="2" t="str">
        <f>IFERROR(VLOOKUP(B885,ClassificationT!B:L,11,FALSE),"-")</f>
        <v>At Least 5 Years Of Directly Related Experience Gained In A Critical Care Setting.
Certification/Licensure
Licensed Prof Clinical Counselor (Lpcc) Or Equivalent Or Licensed Indep Social Wkr (Lisw) Or Equivalent Or Licensure Pending, As Documented By Temporary License.</v>
      </c>
      <c r="J885" s="2" t="str">
        <v>Sr Promotions Producer</v>
      </c>
      <c r="K885" s="2"/>
      <c r="N885" s="2"/>
    </row>
    <row r="886" spans="1:14" ht="19.5" customHeight="1" x14ac:dyDescent="0.25">
      <c r="A886" s="2" t="s">
        <v>705</v>
      </c>
      <c r="B886" s="1" t="str">
        <f>VLOOKUP(A886,ClassificationT!A:B,2,FALSE)</f>
        <v>Sr Research Engineer 1</v>
      </c>
      <c r="C886" s="2" t="str">
        <f>VLOOKUP(A886,ClassificationT!A:D,4,FALSE)</f>
        <v>SE</v>
      </c>
      <c r="D886" s="2" t="str">
        <f>VLOOKUP(A886,ClassificationT!A:C,3,FALSE)</f>
        <v>Grade 14</v>
      </c>
      <c r="E886" s="2">
        <f>VLOOKUP(A886,ClassificationT!A:T,19,FALSE)</f>
        <v>6</v>
      </c>
      <c r="F886" s="2">
        <f>VLOOKUP(A886,ClassificationT!A:T,20,FALSE)</f>
        <v>5</v>
      </c>
      <c r="G886" s="2" t="str">
        <f>IFERROR(VLOOKUP(B886,ClassificationT!B:K,10,FALSE),"-")</f>
        <v>Master's degree in a directly related Engineering field</v>
      </c>
      <c r="H886" s="2" t="str">
        <f>IFERROR(VLOOKUP(B886,ClassificationT!B:L,11,FALSE),"-")</f>
        <v>At Least 5 Years Of Experience Directly Related To The Duties And Responsibilities Specified.</v>
      </c>
      <c r="J886" s="2" t="str">
        <v>Sr Ptnt Sppt Thpst/Crit Care</v>
      </c>
      <c r="K886" s="2"/>
      <c r="N886" s="2"/>
    </row>
    <row r="887" spans="1:14" ht="19.5" customHeight="1" x14ac:dyDescent="0.25">
      <c r="A887" s="2" t="s">
        <v>669</v>
      </c>
      <c r="B887" s="1" t="str">
        <f>VLOOKUP(A887,ClassificationT!A:B,2,FALSE)</f>
        <v>Sr Research Scientist 1</v>
      </c>
      <c r="C887" s="2" t="str">
        <f>VLOOKUP(A887,ClassificationT!A:D,4,FALSE)</f>
        <v>SE</v>
      </c>
      <c r="D887" s="2" t="str">
        <f>VLOOKUP(A887,ClassificationT!A:C,3,FALSE)</f>
        <v>Grade 14</v>
      </c>
      <c r="E887" s="2">
        <f>VLOOKUP(A887,ClassificationT!A:T,19,FALSE)</f>
        <v>6</v>
      </c>
      <c r="F887" s="2">
        <f>VLOOKUP(A887,ClassificationT!A:T,20,FALSE)</f>
        <v>5</v>
      </c>
      <c r="G887" s="2" t="str">
        <f>IFERROR(VLOOKUP(B887,ClassificationT!B:K,10,FALSE),"-")</f>
        <v>Master's degree</v>
      </c>
      <c r="H887" s="2" t="str">
        <f>IFERROR(VLOOKUP(B887,ClassificationT!B:L,11,FALSE),"-")</f>
        <v>At Least 5 Years Of Experience Directly Related To The Duties And Responsibilities Specified.</v>
      </c>
      <c r="J887" s="2" t="str">
        <v>Sr Research Engineer 1</v>
      </c>
      <c r="K887" s="2"/>
      <c r="N887" s="2"/>
    </row>
    <row r="888" spans="1:14" ht="19.5" customHeight="1" x14ac:dyDescent="0.25">
      <c r="A888" s="2" t="s">
        <v>482</v>
      </c>
      <c r="B888" s="1" t="str">
        <f>VLOOKUP(A888,ClassificationT!A:B,2,FALSE)</f>
        <v>Sr Research Scientist 2</v>
      </c>
      <c r="C888" s="2" t="str">
        <f>VLOOKUP(A888,ClassificationT!A:D,4,FALSE)</f>
        <v>SE</v>
      </c>
      <c r="D888" s="2" t="str">
        <f>VLOOKUP(A888,ClassificationT!A:C,3,FALSE)</f>
        <v>Grade 15</v>
      </c>
      <c r="E888" s="2">
        <f>VLOOKUP(A888,ClassificationT!A:T,19,FALSE)</f>
        <v>6</v>
      </c>
      <c r="F888" s="2">
        <f>VLOOKUP(A888,ClassificationT!A:T,20,FALSE)</f>
        <v>7</v>
      </c>
      <c r="G888" s="2" t="str">
        <f>IFERROR(VLOOKUP(B888,ClassificationT!B:K,10,FALSE),"-")</f>
        <v>Master's degree</v>
      </c>
      <c r="H888" s="2" t="str">
        <f>IFERROR(VLOOKUP(B888,ClassificationT!B:L,11,FALSE),"-")</f>
        <v>At Least 7 Years Of Experience Directly Related To The Duties And Responsibilities Specified.</v>
      </c>
      <c r="J888" s="2" t="str">
        <v>Sr Research Scientist 1</v>
      </c>
      <c r="K888" s="2"/>
      <c r="N888" s="2"/>
    </row>
    <row r="889" spans="1:14" ht="19.5" customHeight="1" x14ac:dyDescent="0.25">
      <c r="A889" s="2" t="s">
        <v>267</v>
      </c>
      <c r="B889" s="1" t="str">
        <f>VLOOKUP(A889,ClassificationT!A:B,2,FALSE)</f>
        <v>Sr Research Scientist 3</v>
      </c>
      <c r="C889" s="2" t="str">
        <f>VLOOKUP(A889,ClassificationT!A:D,4,FALSE)</f>
        <v>SE</v>
      </c>
      <c r="D889" s="2" t="str">
        <f>VLOOKUP(A889,ClassificationT!A:C,3,FALSE)</f>
        <v>Grade 16</v>
      </c>
      <c r="E889" s="2">
        <f>VLOOKUP(A889,ClassificationT!A:T,19,FALSE)</f>
        <v>6</v>
      </c>
      <c r="F889" s="2">
        <f>VLOOKUP(A889,ClassificationT!A:T,20,FALSE)</f>
        <v>9</v>
      </c>
      <c r="G889" s="2" t="str">
        <f>IFERROR(VLOOKUP(B889,ClassificationT!B:K,10,FALSE),"-")</f>
        <v>Master's degree</v>
      </c>
      <c r="H889" s="2" t="str">
        <f>IFERROR(VLOOKUP(B889,ClassificationT!B:L,11,FALSE),"-")</f>
        <v>At Least 9 Years Of Experience Directly Related To The Duties And Responsibilities Specified.</v>
      </c>
      <c r="J889" s="2" t="str">
        <v>Sr Research Scientist 2</v>
      </c>
      <c r="K889" s="2"/>
      <c r="N889" s="2"/>
    </row>
    <row r="890" spans="1:14" ht="19.5" customHeight="1" x14ac:dyDescent="0.25">
      <c r="A890" s="2" t="s">
        <v>1419</v>
      </c>
      <c r="B890" s="1" t="str">
        <f>VLOOKUP(A890,ClassificationT!A:B,2,FALSE)</f>
        <v>Sr Research Tech/Life Sciences</v>
      </c>
      <c r="C890" s="2" t="str">
        <f>VLOOKUP(A890,ClassificationT!A:D,4,FALSE)</f>
        <v>SN</v>
      </c>
      <c r="D890" s="2" t="str">
        <f>VLOOKUP(A890,ClassificationT!A:C,3,FALSE)</f>
        <v>Grade 10</v>
      </c>
      <c r="E890" s="2">
        <f>VLOOKUP(A890,ClassificationT!A:T,19,FALSE)</f>
        <v>4</v>
      </c>
      <c r="F890" s="2">
        <f>VLOOKUP(A890,ClassificationT!A:T,20,FALSE)</f>
        <v>3</v>
      </c>
      <c r="G890" s="2" t="str">
        <f>IFERROR(VLOOKUP(B890,ClassificationT!B:K,10,FALSE),"-")</f>
        <v>Bachelor's degree</v>
      </c>
      <c r="H890" s="2" t="str">
        <f>IFERROR(VLOOKUP(B890,ClassificationT!B:L,11,FALSE),"-")</f>
        <v>At Least 3 Years Of Experience Directly Related To The Duties And Responsibilities Specified.</v>
      </c>
      <c r="J890" s="2" t="str">
        <v>Sr Research Scientist 3</v>
      </c>
      <c r="K890" s="2"/>
      <c r="N890" s="2"/>
    </row>
    <row r="891" spans="1:14" ht="19.5" customHeight="1" x14ac:dyDescent="0.25">
      <c r="A891" s="2" t="s">
        <v>240</v>
      </c>
      <c r="B891" s="1" t="str">
        <f>VLOOKUP(A891,ClassificationT!A:B,2,FALSE)</f>
        <v>Sr Scientist/Health Sciences</v>
      </c>
      <c r="C891" s="2" t="str">
        <f>VLOOKUP(A891,ClassificationT!A:D,4,FALSE)</f>
        <v>SE</v>
      </c>
      <c r="D891" s="2" t="str">
        <f>VLOOKUP(A891,ClassificationT!A:C,3,FALSE)</f>
        <v>Grade 16</v>
      </c>
      <c r="E891" s="2">
        <f>VLOOKUP(A891,ClassificationT!A:T,19,FALSE)</f>
        <v>8</v>
      </c>
      <c r="F891" s="2">
        <f>VLOOKUP(A891,ClassificationT!A:T,20,FALSE)</f>
        <v>5</v>
      </c>
      <c r="G891" s="2" t="str">
        <f>IFERROR(VLOOKUP(B891,ClassificationT!B:K,10,FALSE),"-")</f>
        <v>Doctorate degree</v>
      </c>
      <c r="H891" s="2" t="str">
        <f>IFERROR(VLOOKUP(B891,ClassificationT!B:L,11,FALSE),"-")</f>
        <v>At Least 5 Years Of Post-Doctorate Experience Directly Related To The Duties And Responsibilities Specified.</v>
      </c>
      <c r="J891" s="2" t="str">
        <v>Sr Research Tech/Life Sciences</v>
      </c>
      <c r="K891" s="2"/>
      <c r="N891" s="2"/>
    </row>
    <row r="892" spans="1:14" ht="19.5" customHeight="1" x14ac:dyDescent="0.25">
      <c r="A892" s="2" t="s">
        <v>828</v>
      </c>
      <c r="B892" s="1" t="str">
        <f>VLOOKUP(A892,ClassificationT!A:B,2,FALSE)</f>
        <v>Sr Statistician</v>
      </c>
      <c r="C892" s="2" t="str">
        <f>VLOOKUP(A892,ClassificationT!A:D,4,FALSE)</f>
        <v>SE</v>
      </c>
      <c r="D892" s="2" t="str">
        <f>VLOOKUP(A892,ClassificationT!A:C,3,FALSE)</f>
        <v>Grade 13</v>
      </c>
      <c r="E892" s="2">
        <f>VLOOKUP(A892,ClassificationT!A:T,19,FALSE)</f>
        <v>6</v>
      </c>
      <c r="F892" s="2">
        <f>VLOOKUP(A892,ClassificationT!A:T,20,FALSE)</f>
        <v>3</v>
      </c>
      <c r="G892" s="2" t="str">
        <f>IFERROR(VLOOKUP(B892,ClassificationT!B:K,10,FALSE),"-")</f>
        <v>Master's degree</v>
      </c>
      <c r="H892" s="2" t="str">
        <f>IFERROR(VLOOKUP(B892,ClassificationT!B:L,11,FALSE),"-")</f>
        <v>At Least 3 Years Of Experience Directly Related To The Duties And Responsibilities Specified.</v>
      </c>
      <c r="J892" s="2" t="str">
        <v>Sr Scientist/Health Sciences</v>
      </c>
      <c r="K892" s="2"/>
      <c r="N892" s="2"/>
    </row>
    <row r="893" spans="1:14" ht="19.5" customHeight="1" x14ac:dyDescent="0.25">
      <c r="A893" s="2" t="s">
        <v>1411</v>
      </c>
      <c r="B893" s="1" t="str">
        <f>VLOOKUP(A893,ClassificationT!A:B,2,FALSE)</f>
        <v>Sr Stdnt Enrollment Assoc</v>
      </c>
      <c r="C893" s="2" t="str">
        <f>VLOOKUP(A893,ClassificationT!A:D,4,FALSE)</f>
        <v>SN</v>
      </c>
      <c r="D893" s="2" t="str">
        <f>VLOOKUP(A893,ClassificationT!A:C,3,FALSE)</f>
        <v>Grade 10</v>
      </c>
      <c r="E893" s="2">
        <f>VLOOKUP(A893,ClassificationT!A:T,19,FALSE)</f>
        <v>0</v>
      </c>
      <c r="F893" s="2">
        <f>VLOOKUP(A893,ClassificationT!A:T,20,FALSE)</f>
        <v>7</v>
      </c>
      <c r="G893" s="2" t="str">
        <f>IFERROR(VLOOKUP(B893,ClassificationT!B:K,10,FALSE),"-")</f>
        <v>High school diploma or GED</v>
      </c>
      <c r="H893" s="2" t="str">
        <f>IFERROR(VLOOKUP(B893,ClassificationT!B:L,11,FALSE),"-")</f>
        <v>At Least 7 Years Of Experience Directly Related To The Duties And Responsibilities Specified.</v>
      </c>
      <c r="J893" s="2" t="str">
        <v>Sr Statistician</v>
      </c>
      <c r="K893" s="2"/>
      <c r="N893" s="2"/>
    </row>
    <row r="894" spans="1:14" ht="19.5" customHeight="1" x14ac:dyDescent="0.25">
      <c r="A894" s="2" t="s">
        <v>1399</v>
      </c>
      <c r="B894" s="1" t="str">
        <f>VLOOKUP(A894,ClassificationT!A:B,2,FALSE)</f>
        <v>Sr Technical Drafter</v>
      </c>
      <c r="C894" s="2" t="str">
        <f>VLOOKUP(A894,ClassificationT!A:D,4,FALSE)</f>
        <v>SN</v>
      </c>
      <c r="D894" s="2" t="str">
        <f>VLOOKUP(A894,ClassificationT!A:C,3,FALSE)</f>
        <v>Grade 10</v>
      </c>
      <c r="E894" s="2">
        <f>VLOOKUP(A894,ClassificationT!A:T,19,FALSE)</f>
        <v>0</v>
      </c>
      <c r="F894" s="2">
        <f>VLOOKUP(A894,ClassificationT!A:T,20,FALSE)</f>
        <v>3</v>
      </c>
      <c r="G894" s="2" t="str">
        <f>IFERROR(VLOOKUP(B894,ClassificationT!B:K,10,FALSE),"-")</f>
        <v>High school diploma or GED</v>
      </c>
      <c r="H894" s="2" t="str">
        <f>IFERROR(VLOOKUP(B894,ClassificationT!B:L,11,FALSE),"-")</f>
        <v>At Least 3 Years Of Experience Directly Related To The Duties And Responsibilities Specified.</v>
      </c>
      <c r="J894" s="2" t="str">
        <v>Sr Stdnt Enrollment Assoc</v>
      </c>
      <c r="K894" s="2"/>
      <c r="N894" s="2"/>
    </row>
    <row r="895" spans="1:14" ht="19.5" customHeight="1" x14ac:dyDescent="0.25">
      <c r="A895" s="2" t="s">
        <v>1609</v>
      </c>
      <c r="B895" s="1" t="str">
        <f>VLOOKUP(A895,ClassificationT!A:B,2,FALSE)</f>
        <v>Sr Tutor</v>
      </c>
      <c r="C895" s="2" t="str">
        <f>VLOOKUP(A895,ClassificationT!A:D,4,FALSE)</f>
        <v>SU</v>
      </c>
      <c r="D895" s="2" t="str">
        <f>VLOOKUP(A895,ClassificationT!A:C,3,FALSE)</f>
        <v>Grade 09</v>
      </c>
      <c r="E895" s="2">
        <f>VLOOKUP(A895,ClassificationT!A:T,19,FALSE)</f>
        <v>2</v>
      </c>
      <c r="F895" s="2">
        <f>VLOOKUP(A895,ClassificationT!A:T,20,FALSE)</f>
        <v>3</v>
      </c>
      <c r="G895" s="2" t="str">
        <f>IFERROR(VLOOKUP(B895,ClassificationT!B:K,10,FALSE),"-")</f>
        <v>Successful completion of at least 60 college-level credit hours</v>
      </c>
      <c r="H895" s="2" t="str">
        <f>IFERROR(VLOOKUP(B895,ClassificationT!B:L,11,FALSE),"-")</f>
        <v>At Least 3 Years Of Experience Directly Related To The Duties And Responsibilities Specified.</v>
      </c>
      <c r="J895" s="2" t="str">
        <v>Sr Technical Drafter</v>
      </c>
      <c r="K895" s="2"/>
      <c r="N895" s="2"/>
    </row>
    <row r="896" spans="1:14" ht="19.5" customHeight="1" x14ac:dyDescent="0.25">
      <c r="A896" s="2" t="s">
        <v>1196</v>
      </c>
      <c r="B896" s="1" t="str">
        <f>VLOOKUP(A896,ClassificationT!A:B,2,FALSE)</f>
        <v>Sr. Degree Audit Analyst</v>
      </c>
      <c r="C896" s="2" t="str">
        <f>VLOOKUP(A896,ClassificationT!A:D,4,FALSE)</f>
        <v>SN</v>
      </c>
      <c r="D896" s="2" t="str">
        <f>VLOOKUP(A896,ClassificationT!A:C,3,FALSE)</f>
        <v>Grade 11</v>
      </c>
      <c r="E896" s="2">
        <f>VLOOKUP(A896,ClassificationT!A:T,19,FALSE)</f>
        <v>4</v>
      </c>
      <c r="F896" s="2">
        <f>VLOOKUP(A896,ClassificationT!A:T,20,FALSE)</f>
        <v>3</v>
      </c>
      <c r="G896" s="2" t="str">
        <f>IFERROR(VLOOKUP(B896,ClassificationT!B:K,10,FALSE),"-")</f>
        <v>Bachelor's degree</v>
      </c>
      <c r="H896" s="2" t="str">
        <f>IFERROR(VLOOKUP(B896,ClassificationT!B:L,11,FALSE),"-")</f>
        <v>At Least 3 Years Of Experience Directly Related To The Duties And Responsibilities Specified.</v>
      </c>
      <c r="J896" s="2" t="str">
        <v>Sr Tutor</v>
      </c>
      <c r="K896" s="2"/>
      <c r="N896" s="2"/>
    </row>
    <row r="897" spans="1:14" ht="19.5" customHeight="1" x14ac:dyDescent="0.25">
      <c r="A897" s="2" t="s">
        <v>997</v>
      </c>
      <c r="B897" s="1" t="str">
        <f>VLOOKUP(A897,ClassificationT!A:B,2,FALSE)</f>
        <v>Staff Interpreter</v>
      </c>
      <c r="C897" s="2" t="str">
        <f>VLOOKUP(A897,ClassificationT!A:D,4,FALSE)</f>
        <v>SU</v>
      </c>
      <c r="D897" s="2" t="str">
        <f>VLOOKUP(A897,ClassificationT!A:C,3,FALSE)</f>
        <v>Grade 12</v>
      </c>
      <c r="E897" s="2">
        <f>VLOOKUP(A897,ClassificationT!A:T,19,FALSE)</f>
        <v>4</v>
      </c>
      <c r="F897" s="2">
        <f>VLOOKUP(A897,ClassificationT!A:T,20,FALSE)</f>
        <v>1</v>
      </c>
      <c r="G897" s="2" t="str">
        <f>IFERROR(VLOOKUP(B897,ClassificationT!B:K,10,FALSE),"-")</f>
        <v>Bachelor's degree</v>
      </c>
      <c r="H897" s="2" t="str">
        <f>IFERROR(VLOOKUP(B897,ClassificationT!B:L,11,FALSE),"-")</f>
        <v>At Least 1 Year Of Experience Directly Related To The Duties And Responsibilities Specified.
Certification/Licensure
Rid Ic/Tc Certification And/Or Rid Ct Or Ci Certification And/Or Rid/Nic Certification Level Or Equivalent, And New Mexico Community Signed Language</v>
      </c>
      <c r="J897" s="2" t="str">
        <v>Sr. Degree Audit Analyst</v>
      </c>
      <c r="K897" s="2"/>
      <c r="N897" s="2"/>
    </row>
    <row r="898" spans="1:14" ht="19.5" customHeight="1" x14ac:dyDescent="0.25">
      <c r="A898" s="2" t="s">
        <v>40</v>
      </c>
      <c r="B898" s="1" t="str">
        <f>VLOOKUP(A898,ClassificationT!A:B,2,FALSE)</f>
        <v>Staff Nurse/RN</v>
      </c>
      <c r="C898" s="2" t="str">
        <f>VLOOKUP(A898,ClassificationT!A:D,4,FALSE)</f>
        <v>SN</v>
      </c>
      <c r="D898" s="2" t="str">
        <f>VLOOKUP(A898,ClassificationT!A:C,3,FALSE)</f>
        <v>Grade 13</v>
      </c>
      <c r="E898" s="2">
        <f>VLOOKUP(A898,ClassificationT!A:T,19,FALSE)</f>
        <v>2</v>
      </c>
      <c r="F898" s="2">
        <f>VLOOKUP(A898,ClassificationT!A:T,20,FALSE)</f>
        <v>0</v>
      </c>
      <c r="G898" s="2" t="str">
        <f>IFERROR(VLOOKUP(B898,ClassificationT!B:K,10,FALSE),"-")</f>
        <v>Graduate of a nationally accredited Nursing program</v>
      </c>
      <c r="H898" s="2" t="str">
        <f>IFERROR(VLOOKUP(B898,ClassificationT!B:L,11,FALSE),"-")</f>
        <v>No Previous Experience Required.
Certification/Licensure 
State Of New Mexico Licensed Registered Nurse Or Licensure Pending As Documented By Temporary Licensure Or Current Rn Licensure From A State Participating In The Multistate Privilege To Practice Compact With New Mexico.</v>
      </c>
      <c r="J898" s="2" t="str">
        <v>Staff Interpreter</v>
      </c>
      <c r="K898" s="2"/>
      <c r="N898" s="2"/>
    </row>
    <row r="899" spans="1:14" ht="19.5" customHeight="1" x14ac:dyDescent="0.25">
      <c r="A899" s="2" t="s">
        <v>1570</v>
      </c>
      <c r="B899" s="1" t="str">
        <f>VLOOKUP(A899,ClassificationT!A:B,2,FALSE)</f>
        <v>Standardized Patient</v>
      </c>
      <c r="C899" s="2" t="str">
        <f>VLOOKUP(A899,ClassificationT!A:D,4,FALSE)</f>
        <v>SN</v>
      </c>
      <c r="D899" s="2" t="str">
        <f>VLOOKUP(A899,ClassificationT!A:C,3,FALSE)</f>
        <v>Grade 09</v>
      </c>
      <c r="E899" s="2">
        <f>VLOOKUP(A899,ClassificationT!A:T,19,FALSE)</f>
        <v>0</v>
      </c>
      <c r="F899" s="2">
        <f>VLOOKUP(A899,ClassificationT!A:T,20,FALSE)</f>
        <v>0</v>
      </c>
      <c r="G899" s="2" t="str">
        <f>IFERROR(VLOOKUP(B899,ClassificationT!B:K,10,FALSE),"-")</f>
        <v>Less than high school</v>
      </c>
      <c r="H899" s="2" t="str">
        <f>IFERROR(VLOOKUP(B899,ClassificationT!B:L,11,FALSE),"-")</f>
        <v>Satisfactory Completion Of At Least 8 Major Case Portrayals, Per Established Department Criteria.</v>
      </c>
      <c r="J899" s="2" t="str">
        <v>Staff Nurse/RN</v>
      </c>
      <c r="K899" s="2"/>
      <c r="N899" s="2"/>
    </row>
    <row r="900" spans="1:14" ht="19.5" customHeight="1" x14ac:dyDescent="0.25">
      <c r="A900" s="2" t="s">
        <v>1809</v>
      </c>
      <c r="B900" s="1" t="str">
        <f>VLOOKUP(A900,ClassificationT!A:B,2,FALSE)</f>
        <v>Standardized Patient/Trainee</v>
      </c>
      <c r="C900" s="2" t="str">
        <f>VLOOKUP(A900,ClassificationT!A:D,4,FALSE)</f>
        <v>SN</v>
      </c>
      <c r="D900" s="2" t="str">
        <f>VLOOKUP(A900,ClassificationT!A:C,3,FALSE)</f>
        <v>Grade 07</v>
      </c>
      <c r="E900" s="2">
        <f>VLOOKUP(A900,ClassificationT!A:T,19,FALSE)</f>
        <v>0</v>
      </c>
      <c r="F900" s="2">
        <f>VLOOKUP(A900,ClassificationT!A:T,20,FALSE)</f>
        <v>0</v>
      </c>
      <c r="G900" s="2" t="str">
        <f>IFERROR(VLOOKUP(B900,ClassificationT!B:K,10,FALSE),"-")</f>
        <v>Less than high school</v>
      </c>
      <c r="H900" s="2" t="str">
        <f>IFERROR(VLOOKUP(B900,ClassificationT!B:L,11,FALSE),"-")</f>
        <v>No Previous Experience Required.</v>
      </c>
      <c r="J900" s="2" t="str">
        <v>Standardized Patient</v>
      </c>
      <c r="K900" s="2"/>
      <c r="N900" s="2"/>
    </row>
    <row r="901" spans="1:14" ht="19.5" customHeight="1" x14ac:dyDescent="0.25">
      <c r="A901" s="2" t="s">
        <v>1250</v>
      </c>
      <c r="B901" s="1" t="str">
        <f>VLOOKUP(A901,ClassificationT!A:B,2,FALSE)</f>
        <v>Statistician</v>
      </c>
      <c r="C901" s="2" t="str">
        <f>VLOOKUP(A901,ClassificationT!A:D,4,FALSE)</f>
        <v>SE</v>
      </c>
      <c r="D901" s="2" t="str">
        <f>VLOOKUP(A901,ClassificationT!A:C,3,FALSE)</f>
        <v>Grade 11</v>
      </c>
      <c r="E901" s="2">
        <f>VLOOKUP(A901,ClassificationT!A:T,19,FALSE)</f>
        <v>4</v>
      </c>
      <c r="F901" s="2">
        <f>VLOOKUP(A901,ClassificationT!A:T,20,FALSE)</f>
        <v>1</v>
      </c>
      <c r="G901" s="2" t="str">
        <f>IFERROR(VLOOKUP(B901,ClassificationT!B:K,10,FALSE),"-")</f>
        <v>Bachelor's degree</v>
      </c>
      <c r="H901" s="2" t="str">
        <f>IFERROR(VLOOKUP(B901,ClassificationT!B:L,11,FALSE),"-")</f>
        <v>At Least 1 Year Of Experience Directly Related To The Duties And Responsibilities Specified.</v>
      </c>
      <c r="J901" s="2" t="str">
        <v>Standardized Patient/Trainee</v>
      </c>
      <c r="K901" s="2"/>
      <c r="N901" s="2"/>
    </row>
    <row r="902" spans="1:14" ht="19.5" customHeight="1" x14ac:dyDescent="0.25">
      <c r="A902" s="2" t="s">
        <v>1693</v>
      </c>
      <c r="B902" s="1" t="str">
        <f>VLOOKUP(A902,ClassificationT!A:B,2,FALSE)</f>
        <v>Stdnt Enrollment Assoc/Branch</v>
      </c>
      <c r="C902" s="2" t="str">
        <f>VLOOKUP(A902,ClassificationT!A:D,4,FALSE)</f>
        <v>SN</v>
      </c>
      <c r="D902" s="2" t="str">
        <f>VLOOKUP(A902,ClassificationT!A:C,3,FALSE)</f>
        <v>Grade 08</v>
      </c>
      <c r="E902" s="2">
        <f>VLOOKUP(A902,ClassificationT!A:T,19,FALSE)</f>
        <v>2</v>
      </c>
      <c r="F902" s="2">
        <f>VLOOKUP(A902,ClassificationT!A:T,20,FALSE)</f>
        <v>2</v>
      </c>
      <c r="G902" s="2" t="str">
        <f>IFERROR(VLOOKUP(B902,ClassificationT!B:K,10,FALSE),"-")</f>
        <v>Successful completion of college-level credit hours equivalent to an associate's degree</v>
      </c>
      <c r="H902" s="2" t="str">
        <f>IFERROR(VLOOKUP(B902,ClassificationT!B:L,11,FALSE),"-")</f>
        <v>At Least 2 Years Of Experience Directly Related To The Duties And Responsibilities Specified.</v>
      </c>
      <c r="J902" s="2" t="str">
        <v>Statistician</v>
      </c>
      <c r="K902" s="2"/>
      <c r="N902" s="2"/>
    </row>
    <row r="903" spans="1:14" ht="19.5" customHeight="1" x14ac:dyDescent="0.25">
      <c r="A903" s="2" t="s">
        <v>306</v>
      </c>
      <c r="B903" s="1" t="str">
        <f>VLOOKUP(A903,ClassificationT!A:B,2,FALSE)</f>
        <v>Strategic Planner</v>
      </c>
      <c r="C903" s="2" t="str">
        <f>VLOOKUP(A903,ClassificationT!A:D,4,FALSE)</f>
        <v>SE</v>
      </c>
      <c r="D903" s="2" t="str">
        <f>VLOOKUP(A903,ClassificationT!A:C,3,FALSE)</f>
        <v>Grade 16</v>
      </c>
      <c r="E903" s="2">
        <f>VLOOKUP(A903,ClassificationT!A:T,19,FALSE)</f>
        <v>4</v>
      </c>
      <c r="F903" s="2">
        <f>VLOOKUP(A903,ClassificationT!A:T,20,FALSE)</f>
        <v>7</v>
      </c>
      <c r="G903" s="2" t="str">
        <f>IFERROR(VLOOKUP(B903,ClassificationT!B:K,10,FALSE),"-")</f>
        <v>Bachelor's degree</v>
      </c>
      <c r="H903" s="2" t="str">
        <f>IFERROR(VLOOKUP(B903,ClassificationT!B:L,11,FALSE),"-")</f>
        <v>At Least 7 Years Of Experience Directly Related To The Duties And Responsibilities Specified.</v>
      </c>
      <c r="J903" s="2" t="str">
        <v>Stdnt Enrollment Assoc/Branch</v>
      </c>
      <c r="K903" s="2"/>
      <c r="N903" s="2"/>
    </row>
    <row r="904" spans="1:14" ht="19.5" customHeight="1" x14ac:dyDescent="0.25">
      <c r="A904" s="2" t="s">
        <v>217</v>
      </c>
      <c r="B904" s="1" t="str">
        <f>VLOOKUP(A904,ClassificationT!A:B,2,FALSE)</f>
        <v>Strategic Project Director</v>
      </c>
      <c r="C904" s="2" t="str">
        <f>VLOOKUP(A904,ClassificationT!A:D,4,FALSE)</f>
        <v>SE</v>
      </c>
      <c r="D904" s="2" t="str">
        <f>VLOOKUP(A904,ClassificationT!A:C,3,FALSE)</f>
        <v>Grade 16</v>
      </c>
      <c r="E904" s="2">
        <f>VLOOKUP(A904,ClassificationT!A:T,19,FALSE)</f>
        <v>4</v>
      </c>
      <c r="F904" s="2">
        <f>VLOOKUP(A904,ClassificationT!A:T,20,FALSE)</f>
        <v>7</v>
      </c>
      <c r="G904" s="2" t="str">
        <f>IFERROR(VLOOKUP(B904,ClassificationT!B:K,10,FALSE),"-")</f>
        <v>Bachelor's degree</v>
      </c>
      <c r="H904" s="2" t="str">
        <f>IFERROR(VLOOKUP(B904,ClassificationT!B:L,11,FALSE),"-")</f>
        <v>At Least 7 Years Of Experience Directly Related To The Duties And Responsibilities Specified.</v>
      </c>
      <c r="J904" s="2" t="str">
        <v>Strategic Planner</v>
      </c>
      <c r="K904" s="2"/>
      <c r="N904" s="2"/>
    </row>
    <row r="905" spans="1:14" ht="19.5" customHeight="1" x14ac:dyDescent="0.25">
      <c r="A905" s="2" t="s">
        <v>473</v>
      </c>
      <c r="B905" s="1" t="str">
        <f>VLOOKUP(A905,ClassificationT!A:B,2,FALSE)</f>
        <v>Strategic Support Manager</v>
      </c>
      <c r="C905" s="2" t="str">
        <f>VLOOKUP(A905,ClassificationT!A:D,4,FALSE)</f>
        <v>SE</v>
      </c>
      <c r="D905" s="2" t="str">
        <f>VLOOKUP(A905,ClassificationT!A:C,3,FALSE)</f>
        <v>Grade 15</v>
      </c>
      <c r="E905" s="2">
        <f>VLOOKUP(A905,ClassificationT!A:T,19,FALSE)</f>
        <v>4</v>
      </c>
      <c r="F905" s="2">
        <f>VLOOKUP(A905,ClassificationT!A:T,20,FALSE)</f>
        <v>3</v>
      </c>
      <c r="G905" s="2" t="str">
        <f>IFERROR(VLOOKUP(B905,ClassificationT!B:K,10,FALSE),"-")</f>
        <v>Bachelor's degree</v>
      </c>
      <c r="H905" s="2" t="str">
        <f>IFERROR(VLOOKUP(B905,ClassificationT!B:L,11,FALSE),"-")</f>
        <v>At Least 3 Years Of Experience Directly Related To The Duties And Responsibilities Specified.</v>
      </c>
      <c r="J905" s="2" t="str">
        <v>Strategic Project Director</v>
      </c>
      <c r="K905" s="2"/>
      <c r="N905" s="2"/>
    </row>
    <row r="906" spans="1:14" ht="19.5" customHeight="1" x14ac:dyDescent="0.25">
      <c r="A906" s="2" t="s">
        <v>1851</v>
      </c>
      <c r="B906" s="1" t="str">
        <f>VLOOKUP(A906,ClassificationT!A:B,2,FALSE)</f>
        <v>Structural Tech 1</v>
      </c>
      <c r="C906" s="2" t="str">
        <f>VLOOKUP(A906,ClassificationT!A:D,4,FALSE)</f>
        <v>SW</v>
      </c>
      <c r="D906" s="2" t="str">
        <f>VLOOKUP(A906,ClassificationT!A:C,3,FALSE)</f>
        <v>Grade 08</v>
      </c>
      <c r="E906" s="2">
        <f>VLOOKUP(A906,ClassificationT!A:T,19,FALSE)</f>
        <v>0</v>
      </c>
      <c r="F906" s="2">
        <f>VLOOKUP(A906,ClassificationT!A:T,20,FALSE)</f>
        <v>3</v>
      </c>
      <c r="G906" s="2" t="str">
        <f>IFERROR(VLOOKUP(B906,ClassificationT!B:K,10,FALSE),"-")</f>
        <v>High school diploma or GED</v>
      </c>
      <c r="H906" s="2" t="str">
        <f>IFERROR(VLOOKUP(B906,ClassificationT!B:L,11,FALSE),"-")</f>
        <v>At Least 3 Years Of Experience Directly Related To The Duties And Responsibilities Specified.</v>
      </c>
      <c r="J906" s="2" t="str">
        <v>Strategic Support Manager</v>
      </c>
      <c r="K906" s="2"/>
      <c r="N906" s="2"/>
    </row>
    <row r="907" spans="1:14" ht="19.5" customHeight="1" x14ac:dyDescent="0.25">
      <c r="A907" s="2" t="s">
        <v>1733</v>
      </c>
      <c r="B907" s="1" t="str">
        <f>VLOOKUP(A907,ClassificationT!A:B,2,FALSE)</f>
        <v>Structural Tech 2</v>
      </c>
      <c r="C907" s="2" t="str">
        <f>VLOOKUP(A907,ClassificationT!A:D,4,FALSE)</f>
        <v>SW</v>
      </c>
      <c r="D907" s="2" t="str">
        <f>VLOOKUP(A907,ClassificationT!A:C,3,FALSE)</f>
        <v>Grade 09</v>
      </c>
      <c r="E907" s="2">
        <f>VLOOKUP(A907,ClassificationT!A:T,19,FALSE)</f>
        <v>0</v>
      </c>
      <c r="F907" s="2">
        <f>VLOOKUP(A907,ClassificationT!A:T,20,FALSE)</f>
        <v>5</v>
      </c>
      <c r="G907" s="2" t="str">
        <f>IFERROR(VLOOKUP(B907,ClassificationT!B:K,10,FALSE),"-")</f>
        <v>High school diploma or GED</v>
      </c>
      <c r="H907" s="2" t="str">
        <f>IFERROR(VLOOKUP(B907,ClassificationT!B:L,11,FALSE),"-")</f>
        <v>At Least 5 Years Of Experience Directly Related To The Duties And Responsibilities Specified.</v>
      </c>
      <c r="J907" s="2" t="str">
        <v>Structural Tech 1</v>
      </c>
      <c r="K907" s="2"/>
      <c r="N907" s="2"/>
    </row>
    <row r="908" spans="1:14" ht="19.5" customHeight="1" x14ac:dyDescent="0.25">
      <c r="A908" s="2" t="s">
        <v>1029</v>
      </c>
      <c r="B908" s="1" t="str">
        <f>VLOOKUP(A908,ClassificationT!A:B,2,FALSE)</f>
        <v>Student Activities Advisor</v>
      </c>
      <c r="C908" s="2" t="str">
        <f>VLOOKUP(A908,ClassificationT!A:D,4,FALSE)</f>
        <v>SE</v>
      </c>
      <c r="D908" s="2" t="str">
        <f>VLOOKUP(A908,ClassificationT!A:C,3,FALSE)</f>
        <v>Grade 12</v>
      </c>
      <c r="E908" s="2">
        <f>VLOOKUP(A908,ClassificationT!A:T,19,FALSE)</f>
        <v>4</v>
      </c>
      <c r="F908" s="2">
        <f>VLOOKUP(A908,ClassificationT!A:T,20,FALSE)</f>
        <v>3</v>
      </c>
      <c r="G908" s="2" t="str">
        <f>IFERROR(VLOOKUP(B908,ClassificationT!B:K,10,FALSE),"-")</f>
        <v>Bachelor's degree</v>
      </c>
      <c r="H908" s="2" t="str">
        <f>IFERROR(VLOOKUP(B908,ClassificationT!B:L,11,FALSE),"-")</f>
        <v>At Least 3 Years Of Experience Directly Related To The Duties And Responsibilities Specified.</v>
      </c>
      <c r="J908" s="2" t="str">
        <v>Structural Tech 2</v>
      </c>
      <c r="K908" s="2"/>
      <c r="N908" s="2"/>
    </row>
    <row r="909" spans="1:14" ht="19.5" customHeight="1" x14ac:dyDescent="0.25">
      <c r="A909" s="2" t="s">
        <v>1229</v>
      </c>
      <c r="B909" s="1" t="str">
        <f>VLOOKUP(A909,ClassificationT!A:B,2,FALSE)</f>
        <v>Student Activities Specialist</v>
      </c>
      <c r="C909" s="2" t="str">
        <f>VLOOKUP(A909,ClassificationT!A:D,4,FALSE)</f>
        <v>SE</v>
      </c>
      <c r="D909" s="2" t="str">
        <f>VLOOKUP(A909,ClassificationT!A:C,3,FALSE)</f>
        <v>Grade 11</v>
      </c>
      <c r="E909" s="2">
        <f>VLOOKUP(A909,ClassificationT!A:T,19,FALSE)</f>
        <v>4</v>
      </c>
      <c r="F909" s="2">
        <f>VLOOKUP(A909,ClassificationT!A:T,20,FALSE)</f>
        <v>1</v>
      </c>
      <c r="G909" s="2" t="str">
        <f>IFERROR(VLOOKUP(B909,ClassificationT!B:K,10,FALSE),"-")</f>
        <v>Bachelor's degree</v>
      </c>
      <c r="H909" s="2" t="str">
        <f>IFERROR(VLOOKUP(B909,ClassificationT!B:L,11,FALSE),"-")</f>
        <v>At Least 1 Year Of Experience Directly Related To The Duties And Responsibilities Specified.</v>
      </c>
      <c r="J909" s="2" t="str">
        <v>Student Activities Advisor</v>
      </c>
      <c r="K909" s="2"/>
      <c r="N909" s="2"/>
    </row>
    <row r="910" spans="1:14" ht="19.5" customHeight="1" x14ac:dyDescent="0.25">
      <c r="A910" s="2" t="s">
        <v>796</v>
      </c>
      <c r="B910" s="1" t="str">
        <f>VLOOKUP(A910,ClassificationT!A:B,2,FALSE)</f>
        <v>Student Conduct Officer</v>
      </c>
      <c r="C910" s="2" t="str">
        <f>VLOOKUP(A910,ClassificationT!A:D,4,FALSE)</f>
        <v>SE</v>
      </c>
      <c r="D910" s="2" t="str">
        <f>VLOOKUP(A910,ClassificationT!A:C,3,FALSE)</f>
        <v>Grade 12</v>
      </c>
      <c r="E910" s="2">
        <f>VLOOKUP(A910,ClassificationT!A:T,19,FALSE)</f>
        <v>4</v>
      </c>
      <c r="F910" s="2">
        <f>VLOOKUP(A910,ClassificationT!A:T,20,FALSE)</f>
        <v>3</v>
      </c>
      <c r="G910" s="2" t="str">
        <f>IFERROR(VLOOKUP(B910,ClassificationT!B:K,10,FALSE),"-")</f>
        <v>Bachelor's degree</v>
      </c>
      <c r="H910" s="2" t="str">
        <f>IFERROR(VLOOKUP(B910,ClassificationT!B:L,11,FALSE),"-")</f>
        <v>At Least 3 Years Of Experience Directly Related To The Duties And Responsibilities Specified.</v>
      </c>
      <c r="J910" s="2" t="str">
        <v>Student Activities Specialist</v>
      </c>
      <c r="K910" s="2"/>
      <c r="N910" s="2"/>
    </row>
    <row r="911" spans="1:14" ht="19.5" customHeight="1" x14ac:dyDescent="0.25">
      <c r="A911" s="2" t="s">
        <v>1128</v>
      </c>
      <c r="B911" s="1" t="str">
        <f>VLOOKUP(A911,ClassificationT!A:B,2,FALSE)</f>
        <v>Student Eligibility Specialist</v>
      </c>
      <c r="C911" s="2" t="str">
        <f>VLOOKUP(A911,ClassificationT!A:D,4,FALSE)</f>
        <v>SE</v>
      </c>
      <c r="D911" s="2" t="str">
        <f>VLOOKUP(A911,ClassificationT!A:C,3,FALSE)</f>
        <v>Grade 12</v>
      </c>
      <c r="E911" s="2">
        <f>VLOOKUP(A911,ClassificationT!A:T,19,FALSE)</f>
        <v>4</v>
      </c>
      <c r="F911" s="2">
        <f>VLOOKUP(A911,ClassificationT!A:T,20,FALSE)</f>
        <v>2</v>
      </c>
      <c r="G911" s="2" t="str">
        <f>IFERROR(VLOOKUP(B911,ClassificationT!B:K,10,FALSE),"-")</f>
        <v>Bachelor's degree</v>
      </c>
      <c r="H911" s="2" t="str">
        <f>IFERROR(VLOOKUP(B911,ClassificationT!B:L,11,FALSE),"-")</f>
        <v>At Least 2 Years Of Experience Directly Related To The Duties And Responsibilities Specified.</v>
      </c>
      <c r="J911" s="2" t="str">
        <v>Student Conduct Officer</v>
      </c>
      <c r="K911" s="2"/>
      <c r="N911" s="2"/>
    </row>
    <row r="912" spans="1:14" ht="19.5" customHeight="1" x14ac:dyDescent="0.25">
      <c r="A912" s="2" t="s">
        <v>1208</v>
      </c>
      <c r="B912" s="1" t="str">
        <f>VLOOKUP(A912,ClassificationT!A:B,2,FALSE)</f>
        <v>Student Recruiter</v>
      </c>
      <c r="C912" s="2" t="str">
        <f>VLOOKUP(A912,ClassificationT!A:D,4,FALSE)</f>
        <v>SU</v>
      </c>
      <c r="D912" s="2" t="str">
        <f>VLOOKUP(A912,ClassificationT!A:C,3,FALSE)</f>
        <v>Grade 11</v>
      </c>
      <c r="E912" s="2">
        <f>VLOOKUP(A912,ClassificationT!A:T,19,FALSE)</f>
        <v>4</v>
      </c>
      <c r="F912" s="2">
        <f>VLOOKUP(A912,ClassificationT!A:T,20,FALSE)</f>
        <v>1</v>
      </c>
      <c r="G912" s="2" t="str">
        <f>IFERROR(VLOOKUP(B912,ClassificationT!B:K,10,FALSE),"-")</f>
        <v>Bachelor's degree</v>
      </c>
      <c r="H912" s="2" t="str">
        <f>IFERROR(VLOOKUP(B912,ClassificationT!B:L,11,FALSE),"-")</f>
        <v>At Least 1 Year Of Experience Directly Related To The Duties And Responsibilities Specified.</v>
      </c>
      <c r="J912" s="2" t="str">
        <v>Student Eligibility Specialist</v>
      </c>
      <c r="K912" s="2"/>
      <c r="N912" s="2"/>
    </row>
    <row r="913" spans="1:14" ht="19.5" customHeight="1" x14ac:dyDescent="0.25">
      <c r="A913" s="2" t="s">
        <v>1131</v>
      </c>
      <c r="B913" s="1" t="str">
        <f>VLOOKUP(A913,ClassificationT!A:B,2,FALSE)</f>
        <v>Student Recruitment Specialist</v>
      </c>
      <c r="C913" s="2" t="str">
        <f>VLOOKUP(A913,ClassificationT!A:D,4,FALSE)</f>
        <v>SE</v>
      </c>
      <c r="D913" s="2" t="str">
        <f>VLOOKUP(A913,ClassificationT!A:C,3,FALSE)</f>
        <v>Grade 12</v>
      </c>
      <c r="E913" s="2">
        <f>VLOOKUP(A913,ClassificationT!A:T,19,FALSE)</f>
        <v>4</v>
      </c>
      <c r="F913" s="2">
        <f>VLOOKUP(A913,ClassificationT!A:T,20,FALSE)</f>
        <v>2</v>
      </c>
      <c r="G913" s="2" t="str">
        <f>IFERROR(VLOOKUP(B913,ClassificationT!B:K,10,FALSE),"-")</f>
        <v>Bachelor's degree</v>
      </c>
      <c r="H913" s="2" t="str">
        <f>IFERROR(VLOOKUP(B913,ClassificationT!B:L,11,FALSE),"-")</f>
        <v>At Least 2 Years Of Experience Directly Related To The Duties And Responsibilities Specified.</v>
      </c>
      <c r="J913" s="2" t="str">
        <v>Student Recruiter</v>
      </c>
      <c r="K913" s="2"/>
      <c r="N913" s="2"/>
    </row>
    <row r="914" spans="1:14" ht="19.5" customHeight="1" x14ac:dyDescent="0.25">
      <c r="A914" s="2" t="s">
        <v>5099</v>
      </c>
      <c r="B914" s="1" t="str">
        <f>VLOOKUP(A914,ClassificationT!A:B,2,FALSE)</f>
        <v>Student Success Coord</v>
      </c>
      <c r="C914" s="2" t="str">
        <f>VLOOKUP(A914,ClassificationT!A:D,4,FALSE)</f>
        <v>SE</v>
      </c>
      <c r="D914" s="2" t="str">
        <f>VLOOKUP(A914,ClassificationT!A:C,3,FALSE)</f>
        <v>Grade 13</v>
      </c>
      <c r="E914" s="2">
        <f>VLOOKUP(A914,ClassificationT!A:T,19,FALSE)</f>
        <v>4</v>
      </c>
      <c r="F914" s="2">
        <f>VLOOKUP(A914,ClassificationT!A:T,20,FALSE)</f>
        <v>3</v>
      </c>
      <c r="G914" s="2" t="str">
        <f>IFERROR(VLOOKUP(B914,ClassificationT!B:K,10,FALSE),"-")</f>
        <v>Bachelor's degree</v>
      </c>
      <c r="H914" s="2" t="str">
        <f>IFERROR(VLOOKUP(B914,ClassificationT!B:L,11,FALSE),"-")</f>
        <v>At Least 3 Years Of Experience Directly Related To The Duties And Responsibilities Specified.</v>
      </c>
      <c r="J914" s="2" t="str">
        <v>Student Recruitment Specialist</v>
      </c>
      <c r="K914" s="2"/>
      <c r="N914" s="2"/>
    </row>
    <row r="915" spans="1:14" ht="19.5" customHeight="1" x14ac:dyDescent="0.25">
      <c r="A915" s="2" t="s">
        <v>1487</v>
      </c>
      <c r="B915" s="1" t="str">
        <f>VLOOKUP(A915,ClassificationT!A:B,2,FALSE)</f>
        <v>Student Success Splst</v>
      </c>
      <c r="C915" s="2" t="str">
        <f>VLOOKUP(A915,ClassificationT!A:D,4,FALSE)</f>
        <v>SU</v>
      </c>
      <c r="D915" s="2" t="str">
        <f>VLOOKUP(A915,ClassificationT!A:C,3,FALSE)</f>
        <v>Grade 10</v>
      </c>
      <c r="E915" s="2">
        <f>VLOOKUP(A915,ClassificationT!A:T,19,FALSE)</f>
        <v>4</v>
      </c>
      <c r="F915" s="2">
        <f>VLOOKUP(A915,ClassificationT!A:T,20,FALSE)</f>
        <v>0</v>
      </c>
      <c r="G915" s="2" t="str">
        <f>IFERROR(VLOOKUP(B915,ClassificationT!B:K,10,FALSE),"-")</f>
        <v>Bachelor's degree</v>
      </c>
      <c r="H915" s="2" t="str">
        <f>IFERROR(VLOOKUP(B915,ClassificationT!B:L,11,FALSE),"-")</f>
        <v>No Previous Experience Required.</v>
      </c>
      <c r="J915" s="2" t="str">
        <v>Student Success Coord</v>
      </c>
      <c r="K915" s="2"/>
      <c r="N915" s="2"/>
    </row>
    <row r="916" spans="1:14" ht="19.5" customHeight="1" x14ac:dyDescent="0.25">
      <c r="A916" s="2" t="s">
        <v>1120</v>
      </c>
      <c r="B916" s="1" t="str">
        <f>VLOOKUP(A916,ClassificationT!A:B,2,FALSE)</f>
        <v>Student Success Splst,Sr</v>
      </c>
      <c r="C916" s="2" t="str">
        <f>VLOOKUP(A916,ClassificationT!A:D,4,FALSE)</f>
        <v>SU</v>
      </c>
      <c r="D916" s="2" t="str">
        <f>VLOOKUP(A916,ClassificationT!A:C,3,FALSE)</f>
        <v>Grade 12</v>
      </c>
      <c r="E916" s="2">
        <f>VLOOKUP(A916,ClassificationT!A:T,19,FALSE)</f>
        <v>4</v>
      </c>
      <c r="F916" s="2">
        <f>VLOOKUP(A916,ClassificationT!A:T,20,FALSE)</f>
        <v>2</v>
      </c>
      <c r="G916" s="2" t="str">
        <f>IFERROR(VLOOKUP(B916,ClassificationT!B:K,10,FALSE),"-")</f>
        <v>Bachelor's degree</v>
      </c>
      <c r="H916" s="2" t="str">
        <f>IFERROR(VLOOKUP(B916,ClassificationT!B:L,11,FALSE),"-")</f>
        <v>At Least 2 Years Of Experience Directly Related To The Duties And Responsibilities Specified.</v>
      </c>
      <c r="J916" s="2" t="str">
        <v>Student Success Splst</v>
      </c>
      <c r="K916" s="2"/>
      <c r="N916" s="2"/>
    </row>
    <row r="917" spans="1:14" ht="19.5" customHeight="1" x14ac:dyDescent="0.25">
      <c r="A917" s="2" t="s">
        <v>1959</v>
      </c>
      <c r="B917" s="1" t="str">
        <f>VLOOKUP(A917,ClassificationT!A:B,2,FALSE)</f>
        <v>Supply/Stock Clerk</v>
      </c>
      <c r="C917" s="2" t="str">
        <f>VLOOKUP(A917,ClassificationT!A:D,4,FALSE)</f>
        <v>SW</v>
      </c>
      <c r="D917" s="2" t="str">
        <f>VLOOKUP(A917,ClassificationT!A:C,3,FALSE)</f>
        <v>Grade 05</v>
      </c>
      <c r="E917" s="2">
        <f>VLOOKUP(A917,ClassificationT!A:T,19,FALSE)</f>
        <v>0</v>
      </c>
      <c r="F917" s="2">
        <f>VLOOKUP(A917,ClassificationT!A:T,20,FALSE)</f>
        <v>1</v>
      </c>
      <c r="G917" s="2" t="str">
        <f>IFERROR(VLOOKUP(B917,ClassificationT!B:K,10,FALSE),"-")</f>
        <v>High school diploma or GED</v>
      </c>
      <c r="H917" s="2" t="str">
        <f>IFERROR(VLOOKUP(B917,ClassificationT!B:L,11,FALSE),"-")</f>
        <v>At Least 1 Year Of Experience Directly Related To The Duties And Responsibilities Specified.</v>
      </c>
      <c r="J917" s="2" t="str">
        <v>Student Success Splst,Sr</v>
      </c>
      <c r="K917" s="2"/>
      <c r="N917" s="2"/>
    </row>
    <row r="918" spans="1:14" ht="19.5" customHeight="1" x14ac:dyDescent="0.25">
      <c r="A918" s="2" t="s">
        <v>908</v>
      </c>
      <c r="B918" s="1" t="str">
        <f>VLOOKUP(A918,ClassificationT!A:B,2,FALSE)</f>
        <v>Supv,Academic Advisement</v>
      </c>
      <c r="C918" s="2" t="str">
        <f>VLOOKUP(A918,ClassificationT!A:D,4,FALSE)</f>
        <v>SE</v>
      </c>
      <c r="D918" s="2" t="str">
        <f>VLOOKUP(A918,ClassificationT!A:C,3,FALSE)</f>
        <v>Grade 13</v>
      </c>
      <c r="E918" s="2">
        <f>VLOOKUP(A918,ClassificationT!A:T,19,FALSE)</f>
        <v>4</v>
      </c>
      <c r="F918" s="2">
        <f>VLOOKUP(A918,ClassificationT!A:T,20,FALSE)</f>
        <v>3</v>
      </c>
      <c r="G918" s="2" t="str">
        <f>IFERROR(VLOOKUP(B918,ClassificationT!B:K,10,FALSE),"-")</f>
        <v>Bachelor's degree</v>
      </c>
      <c r="H918" s="2" t="str">
        <f>IFERROR(VLOOKUP(B918,ClassificationT!B:L,11,FALSE),"-")</f>
        <v>At Least 3 Years Of Experience Directly Related To The Duties And Responsibilities Specified.</v>
      </c>
      <c r="J918" s="2" t="str">
        <v>Supply/Stock Clerk</v>
      </c>
      <c r="K918" s="2"/>
      <c r="N918" s="2"/>
    </row>
    <row r="919" spans="1:14" ht="19.5" customHeight="1" x14ac:dyDescent="0.25">
      <c r="A919" s="2" t="s">
        <v>1393</v>
      </c>
      <c r="B919" s="1" t="str">
        <f>VLOOKUP(A919,ClassificationT!A:B,2,FALSE)</f>
        <v>Supv,Admin Support</v>
      </c>
      <c r="C919" s="2" t="str">
        <f>VLOOKUP(A919,ClassificationT!A:D,4,FALSE)</f>
        <v>SN</v>
      </c>
      <c r="D919" s="2" t="str">
        <f>VLOOKUP(A919,ClassificationT!A:C,3,FALSE)</f>
        <v>Grade 10</v>
      </c>
      <c r="E919" s="2">
        <f>VLOOKUP(A919,ClassificationT!A:T,19,FALSE)</f>
        <v>0</v>
      </c>
      <c r="F919" s="2">
        <f>VLOOKUP(A919,ClassificationT!A:T,20,FALSE)</f>
        <v>7</v>
      </c>
      <c r="G919" s="2" t="str">
        <f>IFERROR(VLOOKUP(B919,ClassificationT!B:K,10,FALSE),"-")</f>
        <v>High school diploma or GED</v>
      </c>
      <c r="H919" s="2" t="str">
        <f>IFERROR(VLOOKUP(B919,ClassificationT!B:L,11,FALSE),"-")</f>
        <v>At Least 7 Years Of Experience Directly Related To The Duties And Responsibilities Specified.</v>
      </c>
      <c r="J919" s="2" t="str">
        <v>Supv,Academic Advisement</v>
      </c>
      <c r="K919" s="2"/>
      <c r="N919" s="2"/>
    </row>
    <row r="920" spans="1:14" ht="19.5" customHeight="1" x14ac:dyDescent="0.25">
      <c r="A920" s="2" t="s">
        <v>643</v>
      </c>
      <c r="B920" s="1" t="str">
        <f>VLOOKUP(A920,ClassificationT!A:B,2,FALSE)</f>
        <v>Supv,Animal Res Fac (Division)</v>
      </c>
      <c r="C920" s="2" t="str">
        <f>VLOOKUP(A920,ClassificationT!A:D,4,FALSE)</f>
        <v>SE</v>
      </c>
      <c r="D920" s="2" t="str">
        <f>VLOOKUP(A920,ClassificationT!A:C,3,FALSE)</f>
        <v>Grade 14</v>
      </c>
      <c r="E920" s="2">
        <f>VLOOKUP(A920,ClassificationT!A:T,19,FALSE)</f>
        <v>2</v>
      </c>
      <c r="F920" s="2">
        <f>VLOOKUP(A920,ClassificationT!A:T,20,FALSE)</f>
        <v>8</v>
      </c>
      <c r="G920" s="2" t="str">
        <f>IFERROR(VLOOKUP(B920,ClassificationT!B:K,10,FALSE),"-")</f>
        <v>Successful completion of at least 60 college-level credit hours</v>
      </c>
      <c r="H920" s="2" t="str">
        <f>IFERROR(VLOOKUP(B920,ClassificationT!B:L,11,FALSE),"-")</f>
        <v>At Least 8 Years Of Experience Directly Related To The Duties And Responsibilities Specified.</v>
      </c>
      <c r="J920" s="2" t="str">
        <v>Supv,Admin Support</v>
      </c>
      <c r="K920" s="2"/>
      <c r="N920" s="2"/>
    </row>
    <row r="921" spans="1:14" ht="19.5" customHeight="1" x14ac:dyDescent="0.25">
      <c r="A921" s="2" t="s">
        <v>1283</v>
      </c>
      <c r="B921" s="1" t="str">
        <f>VLOOKUP(A921,ClassificationT!A:B,2,FALSE)</f>
        <v>Supv,Arboriculture</v>
      </c>
      <c r="C921" s="2" t="str">
        <f>VLOOKUP(A921,ClassificationT!A:D,4,FALSE)</f>
        <v>SN</v>
      </c>
      <c r="D921" s="2" t="str">
        <f>VLOOKUP(A921,ClassificationT!A:C,3,FALSE)</f>
        <v>Grade 11</v>
      </c>
      <c r="E921" s="2">
        <f>VLOOKUP(A921,ClassificationT!A:T,19,FALSE)</f>
        <v>0</v>
      </c>
      <c r="F921" s="2">
        <f>VLOOKUP(A921,ClassificationT!A:T,20,FALSE)</f>
        <v>7</v>
      </c>
      <c r="G921" s="2" t="str">
        <f>IFERROR(VLOOKUP(B921,ClassificationT!B:K,10,FALSE),"-")</f>
        <v>High school diploma or GED</v>
      </c>
      <c r="H921" s="2" t="str">
        <f>IFERROR(VLOOKUP(B921,ClassificationT!B:L,11,FALSE),"-")</f>
        <v>At Least 7 Years Of Experience Directly Related To The Duties And Responsibilities Specified. Certification/Licensure State Of New Mexico 3a Pesticide License In Ornamental And Turf Pest Control: Insecticides. State Of New Mexico 3b Pesticide License In Ornamental And Turf Pest Control: Herbicides. Must Obtain International Society Of Arboriculture (Isa) Certification Within One (1) Year From Date Of Hire.</v>
      </c>
      <c r="J921" s="2" t="str">
        <v>Supv,Animal Res Fac (Division)</v>
      </c>
      <c r="K921" s="2"/>
      <c r="N921" s="2"/>
    </row>
    <row r="922" spans="1:14" ht="19.5" customHeight="1" x14ac:dyDescent="0.25">
      <c r="A922" s="2" t="s">
        <v>1314</v>
      </c>
      <c r="B922" s="1" t="str">
        <f>VLOOKUP(A922,ClassificationT!A:B,2,FALSE)</f>
        <v>Supv,Broadcast Operations</v>
      </c>
      <c r="C922" s="2" t="str">
        <f>VLOOKUP(A922,ClassificationT!A:D,4,FALSE)</f>
        <v>SN</v>
      </c>
      <c r="D922" s="2" t="str">
        <f>VLOOKUP(A922,ClassificationT!A:C,3,FALSE)</f>
        <v>Grade 11</v>
      </c>
      <c r="E922" s="2">
        <f>VLOOKUP(A922,ClassificationT!A:T,19,FALSE)</f>
        <v>0</v>
      </c>
      <c r="F922" s="2">
        <f>VLOOKUP(A922,ClassificationT!A:T,20,FALSE)</f>
        <v>5</v>
      </c>
      <c r="G922" s="2" t="str">
        <f>IFERROR(VLOOKUP(B922,ClassificationT!B:K,10,FALSE),"-")</f>
        <v>High school diploma or GED</v>
      </c>
      <c r="H922" s="2" t="str">
        <f>IFERROR(VLOOKUP(B922,ClassificationT!B:L,11,FALSE),"-")</f>
        <v>At Least 5 Years Of Experience Directly Related To The Duties And Responsibilities Specified.</v>
      </c>
      <c r="J922" s="2" t="str">
        <v>Supv,Arboriculture</v>
      </c>
      <c r="K922" s="2"/>
      <c r="N922" s="2"/>
    </row>
    <row r="923" spans="1:14" ht="19.5" customHeight="1" x14ac:dyDescent="0.25">
      <c r="A923" s="2" t="s">
        <v>1170</v>
      </c>
      <c r="B923" s="1" t="str">
        <f>VLOOKUP(A923,ClassificationT!A:B,2,FALSE)</f>
        <v>Supv,Client Services</v>
      </c>
      <c r="C923" s="2" t="str">
        <f>VLOOKUP(A923,ClassificationT!A:D,4,FALSE)</f>
        <v>SE</v>
      </c>
      <c r="D923" s="2" t="str">
        <f>VLOOKUP(A923,ClassificationT!A:C,3,FALSE)</f>
        <v>Grade 12</v>
      </c>
      <c r="E923" s="2">
        <f>VLOOKUP(A923,ClassificationT!A:T,19,FALSE)</f>
        <v>0</v>
      </c>
      <c r="F923" s="2">
        <f>VLOOKUP(A923,ClassificationT!A:T,20,FALSE)</f>
        <v>7</v>
      </c>
      <c r="G923" s="2" t="str">
        <f>IFERROR(VLOOKUP(B923,ClassificationT!B:K,10,FALSE),"-")</f>
        <v>High school diploma or GED</v>
      </c>
      <c r="H923" s="2" t="str">
        <f>IFERROR(VLOOKUP(B923,ClassificationT!B:L,11,FALSE),"-")</f>
        <v xml:space="preserve"> At least 7 years of experience directly related to the duties and responsibilities specified.</v>
      </c>
      <c r="J923" s="2" t="str">
        <v>Supv,Broadcast Operations</v>
      </c>
      <c r="K923" s="2"/>
      <c r="N923" s="2"/>
    </row>
    <row r="924" spans="1:14" ht="19.5" customHeight="1" x14ac:dyDescent="0.25">
      <c r="A924" s="2" t="s">
        <v>1035</v>
      </c>
      <c r="B924" s="1" t="str">
        <f>VLOOKUP(A924,ClassificationT!A:B,2,FALSE)</f>
        <v>Supv,Community Ed Programs</v>
      </c>
      <c r="C924" s="2" t="str">
        <f>VLOOKUP(A924,ClassificationT!A:D,4,FALSE)</f>
        <v>SE</v>
      </c>
      <c r="D924" s="2" t="str">
        <f>VLOOKUP(A924,ClassificationT!A:C,3,FALSE)</f>
        <v>Grade 12</v>
      </c>
      <c r="E924" s="2">
        <f>VLOOKUP(A924,ClassificationT!A:T,19,FALSE)</f>
        <v>0</v>
      </c>
      <c r="F924" s="2">
        <f>VLOOKUP(A924,ClassificationT!A:T,20,FALSE)</f>
        <v>7</v>
      </c>
      <c r="G924" s="2" t="str">
        <f>IFERROR(VLOOKUP(B924,ClassificationT!B:K,10,FALSE),"-")</f>
        <v>High school diploma or GED</v>
      </c>
      <c r="H924" s="2" t="str">
        <f>IFERROR(VLOOKUP(B924,ClassificationT!B:L,11,FALSE),"-")</f>
        <v>At Least 7 Years Of Experience Directly Related To The Duties And Responsibilities Specified.</v>
      </c>
      <c r="J924" s="2" t="str">
        <v>Supv,Client Services</v>
      </c>
      <c r="K924" s="2"/>
      <c r="N924" s="2"/>
    </row>
    <row r="925" spans="1:14" ht="19.5" customHeight="1" x14ac:dyDescent="0.25">
      <c r="A925" s="2" t="s">
        <v>1649</v>
      </c>
      <c r="B925" s="1" t="str">
        <f>VLOOKUP(A925,ClassificationT!A:B,2,FALSE)</f>
        <v>Supv,Custodial Services</v>
      </c>
      <c r="C925" s="2" t="str">
        <f>VLOOKUP(A925,ClassificationT!A:D,4,FALSE)</f>
        <v>SN</v>
      </c>
      <c r="D925" s="2" t="str">
        <f>VLOOKUP(A925,ClassificationT!A:C,3,FALSE)</f>
        <v>Grade 09</v>
      </c>
      <c r="E925" s="2">
        <f>VLOOKUP(A925,ClassificationT!A:T,19,FALSE)</f>
        <v>0</v>
      </c>
      <c r="F925" s="2">
        <f>VLOOKUP(A925,ClassificationT!A:T,20,FALSE)</f>
        <v>3</v>
      </c>
      <c r="G925" s="2" t="str">
        <f>IFERROR(VLOOKUP(B925,ClassificationT!B:K,10,FALSE),"-")</f>
        <v>High school diploma or GED</v>
      </c>
      <c r="H925" s="2" t="str">
        <f>IFERROR(VLOOKUP(B925,ClassificationT!B:L,11,FALSE),"-")</f>
        <v>At Least 3 Years Of Experience Directly Related To The Duties And Responsibilities Specified.</v>
      </c>
      <c r="J925" s="2" t="str">
        <v>Supv,Community Ed Programs</v>
      </c>
      <c r="K925" s="2"/>
      <c r="N925" s="2"/>
    </row>
    <row r="926" spans="1:14" ht="19.5" customHeight="1" x14ac:dyDescent="0.25">
      <c r="A926" s="2" t="s">
        <v>921</v>
      </c>
      <c r="B926" s="1" t="str">
        <f>VLOOKUP(A926,ClassificationT!A:B,2,FALSE)</f>
        <v>Supv,Data Collection/NMTR</v>
      </c>
      <c r="C926" s="2" t="str">
        <f>VLOOKUP(A926,ClassificationT!A:D,4,FALSE)</f>
        <v>SN</v>
      </c>
      <c r="D926" s="2" t="str">
        <f>VLOOKUP(A926,ClassificationT!A:C,3,FALSE)</f>
        <v>Grade 13</v>
      </c>
      <c r="E926" s="2">
        <f>VLOOKUP(A926,ClassificationT!A:T,19,FALSE)</f>
        <v>0</v>
      </c>
      <c r="F926" s="2">
        <f>VLOOKUP(A926,ClassificationT!A:T,20,FALSE)</f>
        <v>7</v>
      </c>
      <c r="G926" s="2" t="str">
        <f>IFERROR(VLOOKUP(B926,ClassificationT!B:K,10,FALSE),"-")</f>
        <v xml:space="preserve">High school diploma or GED, at least 7 years of experience directly related to the duties and responsibilities specified and National Cancer Registrars Association, Certified Tumor Registrar (CTR) OR Associate's or Bachelor's degree in Biology or Biological Sciences, at least 5 years of experience directly related to the duties and responsibilities specified and National Cancer Registrars Association, Certified Tumor Registrar (CTR) OR Registered Health Information Administrator (RHIA)/Registered Health Information Technician (RHIT), at least 5 years of experience directly related to the duties and responsibilities specified and National Cancer Registrars Association, Certified Tumor Registrar (CTR) </v>
      </c>
      <c r="H926" s="2" t="str">
        <f>IFERROR(VLOOKUP(B926,ClassificationT!B:L,11,FALSE),"-")</f>
        <v>High School Diploma Or Ged, At Least 7 Years Of Experience Directly Related To The Duties And Responsibilities Specified And National Cancer Registrars Association, Certified Tumor Registrar (Ctr) Or Associate'S Or Bachelor'S Degree In Biology Or Biological Sciences, At Least 5 Years Of Experience Directly Related To The Duties And Responsibilities Specified And National Cancer Registrars Association, Certified Tumor Registrar (Ctr) Or Registered Health Information Administrator (Rhia)/Registered Health Information Technician (Rhit), At Least 5 Years Of Experience Directly Related To The Duties And Responsibilities Specified And National Cancer Registrars Association, Certified Tumor Registrar (Ctr)</v>
      </c>
      <c r="J926" s="2" t="str">
        <v>Supv,Custodial Services</v>
      </c>
      <c r="K926" s="2"/>
      <c r="N926" s="2"/>
    </row>
    <row r="927" spans="1:14" ht="19.5" customHeight="1" x14ac:dyDescent="0.25">
      <c r="A927" s="4" t="s">
        <v>5106</v>
      </c>
      <c r="B927" s="1" t="str">
        <f>VLOOKUP(A927,ClassificationT!A:B,2,FALSE)</f>
        <v>Supv,Energy Services</v>
      </c>
      <c r="C927" s="2" t="str">
        <f>VLOOKUP(A927,ClassificationT!A:D,4,FALSE)</f>
        <v>SE</v>
      </c>
      <c r="D927" s="4" t="str">
        <f>VLOOKUP(A927,ClassificationT!A:C,3,FALSE)</f>
        <v>Grade 13</v>
      </c>
      <c r="E927" s="4">
        <f>VLOOKUP(A927,ClassificationT!A:T,19,FALSE)</f>
        <v>0</v>
      </c>
      <c r="F927" s="2">
        <f>VLOOKUP(A927,ClassificationT!A:T,20,FALSE)</f>
        <v>9</v>
      </c>
      <c r="G927" s="4" t="str">
        <f>IFERROR(VLOOKUP(B927,ClassificationT!B:K,10,FALSE),"-")</f>
        <v>High school diploma or GED</v>
      </c>
      <c r="H927" s="4" t="str">
        <f>IFERROR(VLOOKUP(B927,ClassificationT!B:L,11,FALSE),"-")</f>
        <v>At least 9 years of experience directly related to the duties and responsibilities specified.</v>
      </c>
      <c r="J927" s="2" t="str">
        <v>Supv,Data Collection/NMTR</v>
      </c>
      <c r="K927" s="2"/>
      <c r="N927" s="2"/>
    </row>
    <row r="928" spans="1:14" ht="19.5" customHeight="1" x14ac:dyDescent="0.25">
      <c r="A928" s="2" t="s">
        <v>1401</v>
      </c>
      <c r="B928" s="1" t="str">
        <f>VLOOKUP(A928,ClassificationT!A:B,2,FALSE)</f>
        <v>Supv,Engineering Lab</v>
      </c>
      <c r="C928" s="2" t="str">
        <f>VLOOKUP(A928,ClassificationT!A:D,4,FALSE)</f>
        <v>SN</v>
      </c>
      <c r="D928" s="2" t="str">
        <f>VLOOKUP(A928,ClassificationT!A:C,3,FALSE)</f>
        <v>Grade 10</v>
      </c>
      <c r="E928" s="2">
        <f>VLOOKUP(A928,ClassificationT!A:T,19,FALSE)</f>
        <v>0</v>
      </c>
      <c r="F928" s="2">
        <f>VLOOKUP(A928,ClassificationT!A:T,20,FALSE)</f>
        <v>3</v>
      </c>
      <c r="G928" s="2" t="str">
        <f>IFERROR(VLOOKUP(B928,ClassificationT!B:K,10,FALSE),"-")</f>
        <v>High school diploma or GED</v>
      </c>
      <c r="H928" s="2" t="str">
        <f>IFERROR(VLOOKUP(B928,ClassificationT!B:L,11,FALSE),"-")</f>
        <v>At Least 3 Years Of Experience Directly Related To The Duties And Responsibilities Specified.</v>
      </c>
      <c r="J928" s="2" t="str">
        <v>Supv,Energy Services</v>
      </c>
      <c r="K928" s="2"/>
      <c r="N928" s="2"/>
    </row>
    <row r="929" spans="1:14" ht="19.5" customHeight="1" x14ac:dyDescent="0.25">
      <c r="A929" s="2" t="s">
        <v>1186</v>
      </c>
      <c r="B929" s="1" t="str">
        <f>VLOOKUP(A929,ClassificationT!A:B,2,FALSE)</f>
        <v>Supv,Financial Aid</v>
      </c>
      <c r="C929" s="2" t="str">
        <f>VLOOKUP(A929,ClassificationT!A:D,4,FALSE)</f>
        <v>SN</v>
      </c>
      <c r="D929" s="2" t="str">
        <f>VLOOKUP(A929,ClassificationT!A:C,3,FALSE)</f>
        <v>Grade 11</v>
      </c>
      <c r="E929" s="2">
        <f>VLOOKUP(A929,ClassificationT!A:T,19,FALSE)</f>
        <v>4</v>
      </c>
      <c r="F929" s="2">
        <f>VLOOKUP(A929,ClassificationT!A:T,20,FALSE)</f>
        <v>1</v>
      </c>
      <c r="G929" s="2" t="str">
        <f>IFERROR(VLOOKUP(B929,ClassificationT!B:K,10,FALSE),"-")</f>
        <v>Bachelor's degree</v>
      </c>
      <c r="H929" s="2" t="str">
        <f>IFERROR(VLOOKUP(B929,ClassificationT!B:L,11,FALSE),"-")</f>
        <v>At Least 1 Year Of Experience Directly Related To The Duties And Responsibilities Specified.</v>
      </c>
      <c r="J929" s="2" t="str">
        <v>Supv,Engineering Lab</v>
      </c>
      <c r="K929" s="2"/>
      <c r="N929" s="2"/>
    </row>
    <row r="930" spans="1:14" ht="19.5" customHeight="1" x14ac:dyDescent="0.25">
      <c r="A930" s="2" t="s">
        <v>582</v>
      </c>
      <c r="B930" s="1" t="str">
        <f>VLOOKUP(A930,ClassificationT!A:B,2,FALSE)</f>
        <v>Supv,Fiscal Services</v>
      </c>
      <c r="C930" s="2" t="str">
        <f>VLOOKUP(A930,ClassificationT!A:D,4,FALSE)</f>
        <v>SE</v>
      </c>
      <c r="D930" s="2" t="str">
        <f>VLOOKUP(A930,ClassificationT!A:C,3,FALSE)</f>
        <v>Grade 14</v>
      </c>
      <c r="E930" s="2">
        <f>VLOOKUP(A930,ClassificationT!A:T,19,FALSE)</f>
        <v>4</v>
      </c>
      <c r="F930" s="2">
        <f>VLOOKUP(A930,ClassificationT!A:T,20,FALSE)</f>
        <v>3</v>
      </c>
      <c r="G930" s="2" t="str">
        <f>IFERROR(VLOOKUP(B930,ClassificationT!B:K,10,FALSE),"-")</f>
        <v>Bachelor's degree, successful completion of at least 15 credit hours of university-level accounting through intermediate accounting</v>
      </c>
      <c r="H930" s="2" t="str">
        <f>IFERROR(VLOOKUP(B930,ClassificationT!B:L,11,FALSE),"-")</f>
        <v>At Least 3 Years Of Experience Directly Related To The Duties And Responsibilities Specified.</v>
      </c>
      <c r="J930" s="2" t="str">
        <v>Supv,Financial Aid</v>
      </c>
      <c r="K930" s="2"/>
      <c r="N930" s="2"/>
    </row>
    <row r="931" spans="1:14" ht="19.5" customHeight="1" x14ac:dyDescent="0.25">
      <c r="A931" s="2" t="s">
        <v>1093</v>
      </c>
      <c r="B931" s="1" t="str">
        <f>VLOOKUP(A931,ClassificationT!A:B,2,FALSE)</f>
        <v>Supv,Fleet Services</v>
      </c>
      <c r="C931" s="2" t="str">
        <f>VLOOKUP(A931,ClassificationT!A:D,4,FALSE)</f>
        <v>SN</v>
      </c>
      <c r="D931" s="2" t="str">
        <f>VLOOKUP(A931,ClassificationT!A:C,3,FALSE)</f>
        <v>Grade 12</v>
      </c>
      <c r="E931" s="2">
        <f>VLOOKUP(A931,ClassificationT!A:T,19,FALSE)</f>
        <v>0</v>
      </c>
      <c r="F931" s="2">
        <f>VLOOKUP(A931,ClassificationT!A:T,20,FALSE)</f>
        <v>7</v>
      </c>
      <c r="G931" s="2" t="str">
        <f>IFERROR(VLOOKUP(B931,ClassificationT!B:K,10,FALSE),"-")</f>
        <v>High school diploma or GED</v>
      </c>
      <c r="H931" s="2" t="str">
        <f>IFERROR(VLOOKUP(B931,ClassificationT!B:L,11,FALSE),"-")</f>
        <v>At Least 7 Years Of Experience Directly Related To The Duties And Responsibilities Specified.
Certification/Licensure
Certification As An Automotive Mechanic Or Equivalent.</v>
      </c>
      <c r="J931" s="2" t="str">
        <v>Supv,Fiscal Services</v>
      </c>
      <c r="K931" s="2"/>
      <c r="N931" s="2"/>
    </row>
    <row r="932" spans="1:14" ht="19.5" customHeight="1" x14ac:dyDescent="0.25">
      <c r="A932" s="2" t="s">
        <v>1724</v>
      </c>
      <c r="B932" s="1" t="str">
        <f>VLOOKUP(A932,ClassificationT!A:B,2,FALSE)</f>
        <v>Supv,Food Services</v>
      </c>
      <c r="C932" s="2" t="str">
        <f>VLOOKUP(A932,ClassificationT!A:D,4,FALSE)</f>
        <v>SN</v>
      </c>
      <c r="D932" s="2" t="str">
        <f>VLOOKUP(A932,ClassificationT!A:C,3,FALSE)</f>
        <v>Grade 08</v>
      </c>
      <c r="E932" s="2">
        <f>VLOOKUP(A932,ClassificationT!A:T,19,FALSE)</f>
        <v>0</v>
      </c>
      <c r="F932" s="2">
        <f>VLOOKUP(A932,ClassificationT!A:T,20,FALSE)</f>
        <v>5</v>
      </c>
      <c r="G932" s="2" t="str">
        <f>IFERROR(VLOOKUP(B932,ClassificationT!B:K,10,FALSE),"-")</f>
        <v>High school diploma or GED</v>
      </c>
      <c r="H932" s="2" t="str">
        <f>IFERROR(VLOOKUP(B932,ClassificationT!B:L,11,FALSE),"-")</f>
        <v>At Least 5 Years Of Experience Directly Related To The Duties And Responsibilities Specified.</v>
      </c>
      <c r="J932" s="2" t="str">
        <v>Supv,Fleet Services</v>
      </c>
      <c r="K932" s="2"/>
      <c r="N932" s="2"/>
    </row>
    <row r="933" spans="1:14" ht="19.5" customHeight="1" x14ac:dyDescent="0.25">
      <c r="A933" s="2" t="s">
        <v>1585</v>
      </c>
      <c r="B933" s="1" t="str">
        <f>VLOOKUP(A933,ClassificationT!A:B,2,FALSE)</f>
        <v>Supv,General Services</v>
      </c>
      <c r="C933" s="2" t="str">
        <f>VLOOKUP(A933,ClassificationT!A:D,4,FALSE)</f>
        <v>SN</v>
      </c>
      <c r="D933" s="2" t="str">
        <f>VLOOKUP(A933,ClassificationT!A:C,3,FALSE)</f>
        <v>Grade 09</v>
      </c>
      <c r="E933" s="2">
        <f>VLOOKUP(A933,ClassificationT!A:T,19,FALSE)</f>
        <v>0</v>
      </c>
      <c r="F933" s="2">
        <f>VLOOKUP(A933,ClassificationT!A:T,20,FALSE)</f>
        <v>5</v>
      </c>
      <c r="G933" s="2" t="str">
        <f>IFERROR(VLOOKUP(B933,ClassificationT!B:K,10,FALSE),"-")</f>
        <v>High school diploma or GED</v>
      </c>
      <c r="H933" s="2" t="str">
        <f>IFERROR(VLOOKUP(B933,ClassificationT!B:L,11,FALSE),"-")</f>
        <v>At Least 5 Years Of Experience Directly Related To The Duties And Responsibilities Specified.</v>
      </c>
      <c r="J933" s="2" t="str">
        <v>Supv,Food Services</v>
      </c>
      <c r="K933" s="2"/>
      <c r="N933" s="2"/>
    </row>
    <row r="934" spans="1:14" ht="19.5" customHeight="1" x14ac:dyDescent="0.25">
      <c r="A934" s="2" t="s">
        <v>5251</v>
      </c>
      <c r="B934" s="1" t="str">
        <f>VLOOKUP(A934,ClassificationT!A:B,2,FALSE)</f>
        <v>Supv,Golf Courses</v>
      </c>
      <c r="C934" s="2" t="str">
        <f>VLOOKUP(A934,ClassificationT!A:D,4,FALSE)</f>
        <v>SE</v>
      </c>
      <c r="D934" s="2" t="str">
        <f>VLOOKUP(A934,ClassificationT!A:C,3,FALSE)</f>
        <v>Grade 12</v>
      </c>
      <c r="E934" s="2">
        <f>VLOOKUP(A934,ClassificationT!A:T,19,FALSE)</f>
        <v>0</v>
      </c>
      <c r="F934" s="2">
        <f>VLOOKUP(A934,ClassificationT!A:T,20,FALSE)</f>
        <v>3</v>
      </c>
      <c r="G934" s="2" t="str">
        <f>IFERROR(VLOOKUP(B934,ClassificationT!B:K,10,FALSE),"-")</f>
        <v>High school diploma or GED</v>
      </c>
      <c r="H934" s="2" t="str">
        <f>IFERROR(VLOOKUP(B934,ClassificationT!B:L,11,FALSE),"-")</f>
        <v>At least 3 years of experience directly related to the duties and responsibilities specified.</v>
      </c>
      <c r="J934" s="2" t="str">
        <v>Supv,General Services</v>
      </c>
      <c r="K934" s="2"/>
      <c r="N934" s="2"/>
    </row>
    <row r="935" spans="1:14" ht="19.5" customHeight="1" x14ac:dyDescent="0.25">
      <c r="A935" s="2" t="s">
        <v>1377</v>
      </c>
      <c r="B935" s="1" t="str">
        <f>VLOOKUP(A935,ClassificationT!A:B,2,FALSE)</f>
        <v>Supv,Grounds &amp; Landscaping</v>
      </c>
      <c r="C935" s="2" t="str">
        <f>VLOOKUP(A935,ClassificationT!A:D,4,FALSE)</f>
        <v>SN</v>
      </c>
      <c r="D935" s="2" t="str">
        <f>VLOOKUP(A935,ClassificationT!A:C,3,FALSE)</f>
        <v>Grade 11</v>
      </c>
      <c r="E935" s="2">
        <f>VLOOKUP(A935,ClassificationT!A:T,19,FALSE)</f>
        <v>0</v>
      </c>
      <c r="F935" s="2">
        <f>VLOOKUP(A935,ClassificationT!A:T,20,FALSE)</f>
        <v>3</v>
      </c>
      <c r="G935" s="2" t="str">
        <f>IFERROR(VLOOKUP(B935,ClassificationT!B:K,10,FALSE),"-")</f>
        <v>High school diploma or GED</v>
      </c>
      <c r="H935" s="2" t="str">
        <f>IFERROR(VLOOKUP(B935,ClassificationT!B:L,11,FALSE),"-")</f>
        <v>At Least 3 Years Of Experience Directly Related To The Duties And Responsibilities Specified.</v>
      </c>
      <c r="J935" s="2" t="str">
        <v>Supv,Golf Courses</v>
      </c>
      <c r="K935" s="2"/>
      <c r="N935" s="2"/>
    </row>
    <row r="936" spans="1:14" ht="19.5" customHeight="1" x14ac:dyDescent="0.25">
      <c r="A936" s="4" t="s">
        <v>2409</v>
      </c>
      <c r="B936" s="1" t="str">
        <f>VLOOKUP(A936,ClassificationT!A:B,2,FALSE)</f>
        <v>Supv,Health Info Management</v>
      </c>
      <c r="C936" s="2" t="str">
        <f>VLOOKUP(A936,ClassificationT!A:D,4,FALSE)</f>
        <v>SE</v>
      </c>
      <c r="D936" s="4" t="str">
        <f>VLOOKUP(A936,ClassificationT!A:C,3,FALSE)</f>
        <v>Grade 14</v>
      </c>
      <c r="E936" s="4">
        <f>VLOOKUP(A936,ClassificationT!A:T,19,FALSE)</f>
        <v>2</v>
      </c>
      <c r="F936" s="4">
        <f>VLOOKUP(A936,ClassificationT!A:T,20,FALSE)</f>
        <v>5</v>
      </c>
      <c r="G936" s="4" t="str">
        <f>IFERROR(VLOOKUP(B936,ClassificationT!B:K,10,FALSE),"-")</f>
        <v>Associate's degree</v>
      </c>
      <c r="H936" s="4" t="str">
        <f>IFERROR(VLOOKUP(B936,ClassificationT!B:L,11,FALSE),"-")</f>
        <v>At least 5 years of experience directly related to the duties and responsibilities specified.</v>
      </c>
      <c r="J936" s="2" t="str">
        <v>Supv,Grounds &amp; Landscaping</v>
      </c>
      <c r="K936" s="2"/>
      <c r="N936" s="2"/>
    </row>
    <row r="937" spans="1:14" ht="19.5" customHeight="1" x14ac:dyDescent="0.25">
      <c r="A937" s="2" t="s">
        <v>1085</v>
      </c>
      <c r="B937" s="1" t="str">
        <f>VLOOKUP(A937,ClassificationT!A:B,2,FALSE)</f>
        <v>Supv,HR Service Center</v>
      </c>
      <c r="C937" s="2" t="str">
        <f>VLOOKUP(A937,ClassificationT!A:D,4,FALSE)</f>
        <v>SE</v>
      </c>
      <c r="D937" s="2" t="str">
        <f>VLOOKUP(A937,ClassificationT!A:C,3,FALSE)</f>
        <v>Grade 12</v>
      </c>
      <c r="E937" s="2">
        <f>VLOOKUP(A937,ClassificationT!A:T,19,FALSE)</f>
        <v>0</v>
      </c>
      <c r="F937" s="2">
        <f>VLOOKUP(A937,ClassificationT!A:T,20,FALSE)</f>
        <v>7</v>
      </c>
      <c r="G937" s="2" t="str">
        <f>IFERROR(VLOOKUP(B937,ClassificationT!B:K,10,FALSE),"-")</f>
        <v>High school diploma or GED</v>
      </c>
      <c r="H937" s="2" t="str">
        <f>IFERROR(VLOOKUP(B937,ClassificationT!B:L,11,FALSE),"-")</f>
        <v>At Least 7 Years Of Experience Directly Related To The Duties And Responsibilities Specified.</v>
      </c>
      <c r="J937" s="2" t="str">
        <v>Supv,Health Info Management</v>
      </c>
      <c r="K937" s="2"/>
      <c r="N937" s="2"/>
    </row>
    <row r="938" spans="1:14" ht="19.5" customHeight="1" x14ac:dyDescent="0.25">
      <c r="A938" s="2" t="s">
        <v>726</v>
      </c>
      <c r="B938" s="1" t="str">
        <f>VLOOKUP(A938,ClassificationT!A:B,2,FALSE)</f>
        <v>Supv,Imaging Services</v>
      </c>
      <c r="C938" s="2" t="str">
        <f>VLOOKUP(A938,ClassificationT!A:D,4,FALSE)</f>
        <v>SN</v>
      </c>
      <c r="D938" s="2" t="str">
        <f>VLOOKUP(A938,ClassificationT!A:C,3,FALSE)</f>
        <v>Grade 14</v>
      </c>
      <c r="E938" s="2">
        <f>VLOOKUP(A938,ClassificationT!A:T,19,FALSE)</f>
        <v>2</v>
      </c>
      <c r="F938" s="2">
        <f>VLOOKUP(A938,ClassificationT!A:T,20,FALSE)</f>
        <v>3</v>
      </c>
      <c r="G938" s="2" t="str">
        <f>IFERROR(VLOOKUP(B938,ClassificationT!B:K,10,FALSE),"-")</f>
        <v>Associate's degree in related discipline</v>
      </c>
      <c r="H938" s="2" t="str">
        <f>IFERROR(VLOOKUP(B938,ClassificationT!B:L,11,FALSE),"-")</f>
        <v>At Least 3 Years Of Experience Directly Related To The Duties And Responsibilities Specified.
Certification/Licensure
American Registry Of Radiologic Technologist Ct Certification.</v>
      </c>
      <c r="J938" s="2" t="str">
        <v>Supv,HR Service Center</v>
      </c>
      <c r="K938" s="2"/>
      <c r="N938" s="2"/>
    </row>
    <row r="939" spans="1:14" ht="19.5" customHeight="1" x14ac:dyDescent="0.25">
      <c r="A939" s="2" t="s">
        <v>912</v>
      </c>
      <c r="B939" s="1" t="str">
        <f>VLOOKUP(A939,ClassificationT!A:B,2,FALSE)</f>
        <v>Supv,International Edu</v>
      </c>
      <c r="C939" s="2" t="str">
        <f>VLOOKUP(A939,ClassificationT!A:D,4,FALSE)</f>
        <v>SE</v>
      </c>
      <c r="D939" s="2" t="str">
        <f>VLOOKUP(A939,ClassificationT!A:C,3,FALSE)</f>
        <v>Grade 13</v>
      </c>
      <c r="E939" s="2">
        <f>VLOOKUP(A939,ClassificationT!A:T,19,FALSE)</f>
        <v>4</v>
      </c>
      <c r="F939" s="2">
        <f>VLOOKUP(A939,ClassificationT!A:T,20,FALSE)</f>
        <v>3</v>
      </c>
      <c r="G939" s="2" t="str">
        <f>IFERROR(VLOOKUP(B939,ClassificationT!B:K,10,FALSE),"-")</f>
        <v>Bachelor's degree</v>
      </c>
      <c r="H939" s="2" t="str">
        <f>IFERROR(VLOOKUP(B939,ClassificationT!B:L,11,FALSE),"-")</f>
        <v>At Least 3 Years Of Experience Directly Related To The Duties And Responsibilities Specified.</v>
      </c>
      <c r="J939" s="2" t="str">
        <v>Supv,Imaging Services</v>
      </c>
      <c r="K939" s="2"/>
      <c r="N939" s="2"/>
    </row>
    <row r="940" spans="1:14" ht="19.5" customHeight="1" x14ac:dyDescent="0.25">
      <c r="A940" s="4" t="s">
        <v>1177</v>
      </c>
      <c r="B940" s="1" t="str">
        <f>VLOOKUP(A940,ClassificationT!A:B,2,FALSE)</f>
        <v>Supv,Lock Shop</v>
      </c>
      <c r="C940" s="2" t="str">
        <f>VLOOKUP(A940,ClassificationT!A:D,4,FALSE)</f>
        <v>SN</v>
      </c>
      <c r="D940" s="4" t="str">
        <f>VLOOKUP(A940,ClassificationT!A:C,3,FALSE)</f>
        <v>Grade 12</v>
      </c>
      <c r="E940" s="4">
        <f>VLOOKUP(A940,ClassificationT!A:T,19,FALSE)</f>
        <v>0</v>
      </c>
      <c r="F940" s="4">
        <f>VLOOKUP(A940,ClassificationT!A:T,20,FALSE)</f>
        <v>5</v>
      </c>
      <c r="G940" s="4" t="str">
        <f>IFERROR(VLOOKUP(B940,ClassificationT!B:K,10,FALSE),"-")</f>
        <v>High school diploma or GED</v>
      </c>
      <c r="H940" s="4" t="str">
        <f>IFERROR(VLOOKUP(B940,ClassificationT!B:L,11,FALSE),"-")</f>
        <v>At leastleast 5 years of experience directly related to the duties and responsibilities specified.</v>
      </c>
      <c r="J940" s="2" t="str">
        <v>Supv,International Edu</v>
      </c>
      <c r="K940" s="2"/>
      <c r="N940" s="2"/>
    </row>
    <row r="941" spans="1:14" ht="19.5" customHeight="1" x14ac:dyDescent="0.25">
      <c r="A941" s="2" t="s">
        <v>1100</v>
      </c>
      <c r="B941" s="1" t="str">
        <f>VLOOKUP(A941,ClassificationT!A:B,2,FALSE)</f>
        <v>Supv,Maint/Construction</v>
      </c>
      <c r="C941" s="2" t="str">
        <f>VLOOKUP(A941,ClassificationT!A:D,4,FALSE)</f>
        <v>SN</v>
      </c>
      <c r="D941" s="2" t="str">
        <f>VLOOKUP(A941,ClassificationT!A:C,3,FALSE)</f>
        <v>Grade 12</v>
      </c>
      <c r="E941" s="2">
        <f>VLOOKUP(A941,ClassificationT!A:T,19,FALSE)</f>
        <v>0</v>
      </c>
      <c r="F941" s="2">
        <f>VLOOKUP(A941,ClassificationT!A:T,20,FALSE)</f>
        <v>5</v>
      </c>
      <c r="G941" s="2" t="str">
        <f>IFERROR(VLOOKUP(B941,ClassificationT!B:K,10,FALSE),"-")</f>
        <v>High school diploma or GED</v>
      </c>
      <c r="H941" s="2" t="str">
        <f>IFERROR(VLOOKUP(B941,ClassificationT!B:L,11,FALSE),"-")</f>
        <v>At Least 5 Years Of Experience Directly Related To The Duties And Responsibilities Specified.
Certification/Licensure: 
Current Nm Licensure In One Or More Construction Trades Disciplines</v>
      </c>
      <c r="J941" s="2" t="str">
        <v>Supv,Lock Shop</v>
      </c>
      <c r="K941" s="2"/>
      <c r="N941" s="2"/>
    </row>
    <row r="942" spans="1:14" ht="19.5" customHeight="1" x14ac:dyDescent="0.25">
      <c r="A942" s="2" t="s">
        <v>1021</v>
      </c>
      <c r="B942" s="1" t="str">
        <f>VLOOKUP(A942,ClassificationT!A:B,2,FALSE)</f>
        <v>Supv,Med Billing</v>
      </c>
      <c r="C942" s="2" t="str">
        <f>VLOOKUP(A942,ClassificationT!A:D,4,FALSE)</f>
        <v>SE</v>
      </c>
      <c r="D942" s="2" t="str">
        <f>VLOOKUP(A942,ClassificationT!A:C,3,FALSE)</f>
        <v>Grade 12</v>
      </c>
      <c r="E942" s="2">
        <f>VLOOKUP(A942,ClassificationT!A:T,19,FALSE)</f>
        <v>0</v>
      </c>
      <c r="F942" s="2">
        <f>VLOOKUP(A942,ClassificationT!A:T,20,FALSE)</f>
        <v>5</v>
      </c>
      <c r="G942" s="2" t="str">
        <f>IFERROR(VLOOKUP(B942,ClassificationT!B:K,10,FALSE),"-")</f>
        <v>High school diploma or GED</v>
      </c>
      <c r="H942" s="2" t="str">
        <f>IFERROR(VLOOKUP(B942,ClassificationT!B:L,11,FALSE),"-")</f>
        <v>At Least 5 Years Of Experience Directly Related To The Duties And Responsibilities Specified.</v>
      </c>
      <c r="J942" s="2" t="str">
        <v>Supv,Maint/Construction</v>
      </c>
      <c r="K942" s="2"/>
      <c r="N942" s="2"/>
    </row>
    <row r="943" spans="1:14" ht="19.5" customHeight="1" x14ac:dyDescent="0.25">
      <c r="A943" s="4" t="s">
        <v>904</v>
      </c>
      <c r="B943" s="4" t="s">
        <v>905</v>
      </c>
      <c r="C943" s="2" t="str">
        <f>VLOOKUP(A943,ClassificationT!A:D,4,FALSE)</f>
        <v>SE</v>
      </c>
      <c r="D943" s="4" t="s">
        <v>2148</v>
      </c>
      <c r="E943" s="4">
        <f>VLOOKUP(A943,ClassificationT!A:T,19,FALSE)</f>
        <v>0</v>
      </c>
      <c r="F943" s="4">
        <f>VLOOKUP(A943,ClassificationT!A:T,20,FALSE)</f>
        <v>5</v>
      </c>
      <c r="G943" s="4" t="str">
        <f>IFERROR(VLOOKUP(B943,ClassificationT!B:K,10,FALSE),"-")</f>
        <v>High school diploma or GED</v>
      </c>
      <c r="H943" s="4" t="str">
        <f>IFERROR(VLOOKUP(B943,ClassificationT!B:L,11,FALSE),"-")</f>
        <v>At Least 5 Years Of Experience Directly Related To The Duties And Responsibilities Specified And Technical Certificate In Medical Coding Auditor.</v>
      </c>
      <c r="J943" s="2" t="str">
        <v>Supv,Med Billing</v>
      </c>
      <c r="K943" s="2"/>
      <c r="N943" s="2"/>
    </row>
    <row r="944" spans="1:14" ht="19.5" customHeight="1" x14ac:dyDescent="0.25">
      <c r="A944" s="2" t="s">
        <v>1548</v>
      </c>
      <c r="B944" s="1" t="str">
        <f>VLOOKUP(A944,ClassificationT!A:B,2,FALSE)</f>
        <v>Supv,Med Records</v>
      </c>
      <c r="C944" s="2" t="str">
        <f>VLOOKUP(A944,ClassificationT!A:D,4,FALSE)</f>
        <v>SN</v>
      </c>
      <c r="D944" s="2" t="str">
        <f>VLOOKUP(A944,ClassificationT!A:C,3,FALSE)</f>
        <v>Grade 10</v>
      </c>
      <c r="E944" s="2">
        <f>VLOOKUP(A944,ClassificationT!A:T,19,FALSE)</f>
        <v>0</v>
      </c>
      <c r="F944" s="2">
        <f>VLOOKUP(A944,ClassificationT!A:T,20,FALSE)</f>
        <v>3</v>
      </c>
      <c r="G944" s="2" t="str">
        <f>IFERROR(VLOOKUP(B944,ClassificationT!B:K,10,FALSE),"-")</f>
        <v>High school diploma or GED</v>
      </c>
      <c r="H944" s="2" t="str">
        <f>IFERROR(VLOOKUP(B944,ClassificationT!B:L,11,FALSE),"-")</f>
        <v>At Least 3 Years Of Experience Directly Related To The Duties And Responsibilities Specified.</v>
      </c>
      <c r="J944" s="2" t="str">
        <v>Supv,Med Coding Compliance</v>
      </c>
      <c r="K944" s="2"/>
      <c r="N944" s="2"/>
    </row>
    <row r="945" spans="1:14" ht="19.5" customHeight="1" x14ac:dyDescent="0.25">
      <c r="A945" s="2" t="s">
        <v>1309</v>
      </c>
      <c r="B945" s="1" t="str">
        <f>VLOOKUP(A945,ClassificationT!A:B,2,FALSE)</f>
        <v>Supv,Medical Lab Technologist</v>
      </c>
      <c r="C945" s="2" t="str">
        <f>VLOOKUP(A945,ClassificationT!A:D,4,FALSE)</f>
        <v>SE</v>
      </c>
      <c r="D945" s="2" t="str">
        <f>VLOOKUP(A945,ClassificationT!A:C,3,FALSE)</f>
        <v>Grade 13</v>
      </c>
      <c r="E945" s="2">
        <f>VLOOKUP(A945,ClassificationT!A:T,19,FALSE)</f>
        <v>4</v>
      </c>
      <c r="F945" s="2">
        <f>VLOOKUP(A945,ClassificationT!A:T,20,FALSE)</f>
        <v>2</v>
      </c>
      <c r="G945" s="2" t="str">
        <f>IFERROR(VLOOKUP(B945,ClassificationT!B:K,10,FALSE),"-")</f>
        <v>Bachelor's degree in Medical Laboratory Science or an equivalent field</v>
      </c>
      <c r="H945" s="2" t="str">
        <f>IFERROR(VLOOKUP(B945,ClassificationT!B:L,11,FALSE),"-")</f>
        <v>At Least 2 Years Of Experience Directly Related To The Duties And Responsibilities Specified. Certification/Licensure: National Medical Technologist Certification.</v>
      </c>
      <c r="J945" s="2" t="str">
        <v>Supv,Med Records</v>
      </c>
      <c r="K945" s="2"/>
      <c r="N945" s="2"/>
    </row>
    <row r="946" spans="1:14" ht="19.5" customHeight="1" x14ac:dyDescent="0.25">
      <c r="A946" s="2" t="s">
        <v>1616</v>
      </c>
      <c r="B946" s="1" t="str">
        <f>VLOOKUP(A946,ClassificationT!A:B,2,FALSE)</f>
        <v>Supv,Parking Facilities</v>
      </c>
      <c r="C946" s="2" t="str">
        <f>VLOOKUP(A946,ClassificationT!A:D,4,FALSE)</f>
        <v>SN</v>
      </c>
      <c r="D946" s="2" t="str">
        <f>VLOOKUP(A946,ClassificationT!A:C,3,FALSE)</f>
        <v>Grade 09</v>
      </c>
      <c r="E946" s="2">
        <f>VLOOKUP(A946,ClassificationT!A:T,19,FALSE)</f>
        <v>0</v>
      </c>
      <c r="F946" s="2">
        <f>VLOOKUP(A946,ClassificationT!A:T,20,FALSE)</f>
        <v>3</v>
      </c>
      <c r="G946" s="2" t="str">
        <f>IFERROR(VLOOKUP(B946,ClassificationT!B:K,10,FALSE),"-")</f>
        <v>High school diploma or GED</v>
      </c>
      <c r="H946" s="2" t="str">
        <f>IFERROR(VLOOKUP(B946,ClassificationT!B:L,11,FALSE),"-")</f>
        <v>At Least 3 Years Of Experience Directly Related To The Duties And Responsibilities Specified.</v>
      </c>
      <c r="J946" s="2" t="str">
        <v>Supv,Medical Lab Technologist</v>
      </c>
      <c r="K946" s="2"/>
      <c r="N946" s="2"/>
    </row>
    <row r="947" spans="1:14" ht="19.5" customHeight="1" x14ac:dyDescent="0.25">
      <c r="A947" s="2" t="s">
        <v>1591</v>
      </c>
      <c r="B947" s="1" t="str">
        <f>VLOOKUP(A947,ClassificationT!A:B,2,FALSE)</f>
        <v>Supv,Parking Services</v>
      </c>
      <c r="C947" s="2" t="str">
        <f>VLOOKUP(A947,ClassificationT!A:D,4,FALSE)</f>
        <v>SN</v>
      </c>
      <c r="D947" s="2" t="str">
        <f>VLOOKUP(A947,ClassificationT!A:C,3,FALSE)</f>
        <v>Grade 09</v>
      </c>
      <c r="E947" s="2">
        <f>VLOOKUP(A947,ClassificationT!A:T,19,FALSE)</f>
        <v>0</v>
      </c>
      <c r="F947" s="2">
        <f>VLOOKUP(A947,ClassificationT!A:T,20,FALSE)</f>
        <v>3</v>
      </c>
      <c r="G947" s="2" t="str">
        <f>IFERROR(VLOOKUP(B947,ClassificationT!B:K,10,FALSE),"-")</f>
        <v>High school diploma or GED</v>
      </c>
      <c r="H947" s="2" t="str">
        <f>IFERROR(VLOOKUP(B947,ClassificationT!B:L,11,FALSE),"-")</f>
        <v>At Least 3 Years Of Experience Directly Related To The Duties And Responsibilities Specified.</v>
      </c>
      <c r="J947" s="2" t="str">
        <v>Supv,Parking Facilities</v>
      </c>
      <c r="K947" s="2"/>
      <c r="N947" s="2"/>
    </row>
    <row r="948" spans="1:14" ht="19.5" customHeight="1" x14ac:dyDescent="0.25">
      <c r="A948" s="2" t="s">
        <v>1389</v>
      </c>
      <c r="B948" s="1" t="str">
        <f>VLOOKUP(A948,ClassificationT!A:B,2,FALSE)</f>
        <v>Supv,Pat Svcs/Critical Care</v>
      </c>
      <c r="C948" s="2" t="str">
        <f>VLOOKUP(A948,ClassificationT!A:D,4,FALSE)</f>
        <v>SN</v>
      </c>
      <c r="D948" s="2" t="str">
        <f>VLOOKUP(A948,ClassificationT!A:C,3,FALSE)</f>
        <v>Grade 10</v>
      </c>
      <c r="E948" s="2">
        <f>VLOOKUP(A948,ClassificationT!A:T,19,FALSE)</f>
        <v>0</v>
      </c>
      <c r="F948" s="2">
        <f>VLOOKUP(A948,ClassificationT!A:T,20,FALSE)</f>
        <v>5</v>
      </c>
      <c r="G948" s="2" t="str">
        <f>IFERROR(VLOOKUP(B948,ClassificationT!B:K,10,FALSE),"-")</f>
        <v>High school diploma or GED</v>
      </c>
      <c r="H948" s="2" t="str">
        <f>IFERROR(VLOOKUP(B948,ClassificationT!B:L,11,FALSE),"-")</f>
        <v>At Least 5 Years Of Experience Directly Related To The Duties And Responsibilities Specified.</v>
      </c>
      <c r="J948" s="2" t="str">
        <v>Supv,Parking Services</v>
      </c>
      <c r="K948" s="2"/>
      <c r="N948" s="2"/>
    </row>
    <row r="949" spans="1:14" ht="19.5" customHeight="1" x14ac:dyDescent="0.25">
      <c r="A949" s="2" t="s">
        <v>1740</v>
      </c>
      <c r="B949" s="1" t="str">
        <f>VLOOKUP(A949,ClassificationT!A:B,2,FALSE)</f>
        <v>Supv,Records Mgmt</v>
      </c>
      <c r="C949" s="2" t="str">
        <f>VLOOKUP(A949,ClassificationT!A:D,4,FALSE)</f>
        <v>SN</v>
      </c>
      <c r="D949" s="2" t="str">
        <f>VLOOKUP(A949,ClassificationT!A:C,3,FALSE)</f>
        <v>Grade 08</v>
      </c>
      <c r="E949" s="2">
        <f>VLOOKUP(A949,ClassificationT!A:T,19,FALSE)</f>
        <v>0</v>
      </c>
      <c r="F949" s="2">
        <f>VLOOKUP(A949,ClassificationT!A:T,20,FALSE)</f>
        <v>3</v>
      </c>
      <c r="G949" s="2" t="str">
        <f>IFERROR(VLOOKUP(B949,ClassificationT!B:K,10,FALSE),"-")</f>
        <v>High school diploma or GED</v>
      </c>
      <c r="H949" s="2" t="str">
        <f>IFERROR(VLOOKUP(B949,ClassificationT!B:L,11,FALSE),"-")</f>
        <v>At Least 3 Years Of Experience Directly Related To The Duties And Responsibilities Specified.</v>
      </c>
      <c r="J949" s="2" t="str">
        <v>Supv,Pat Svcs/Critical Care</v>
      </c>
      <c r="K949" s="2"/>
      <c r="N949" s="2"/>
    </row>
    <row r="950" spans="1:14" ht="19.5" customHeight="1" x14ac:dyDescent="0.25">
      <c r="A950" s="2" t="s">
        <v>1583</v>
      </c>
      <c r="B950" s="1" t="str">
        <f>VLOOKUP(A950,ClassificationT!A:B,2,FALSE)</f>
        <v>Supv,Recycling Services</v>
      </c>
      <c r="C950" s="2" t="str">
        <f>VLOOKUP(A950,ClassificationT!A:D,4,FALSE)</f>
        <v>SN</v>
      </c>
      <c r="D950" s="2" t="str">
        <f>VLOOKUP(A950,ClassificationT!A:C,3,FALSE)</f>
        <v>Grade 09</v>
      </c>
      <c r="E950" s="2">
        <f>VLOOKUP(A950,ClassificationT!A:T,19,FALSE)</f>
        <v>0</v>
      </c>
      <c r="F950" s="2">
        <f>VLOOKUP(A950,ClassificationT!A:T,20,FALSE)</f>
        <v>3</v>
      </c>
      <c r="G950" s="2" t="str">
        <f>IFERROR(VLOOKUP(B950,ClassificationT!B:K,10,FALSE),"-")</f>
        <v>High school diploma or GED</v>
      </c>
      <c r="H950" s="2" t="str">
        <f>IFERROR(VLOOKUP(B950,ClassificationT!B:L,11,FALSE),"-")</f>
        <v>At Least 3 Years Of Experience Directly Related To The Duties And Responsibilities Specified.</v>
      </c>
      <c r="J950" s="2" t="str">
        <v>Supv,Records Mgmt</v>
      </c>
      <c r="K950" s="2"/>
      <c r="N950" s="2"/>
    </row>
    <row r="951" spans="1:14" ht="19.5" customHeight="1" x14ac:dyDescent="0.25">
      <c r="A951" s="2" t="s">
        <v>1175</v>
      </c>
      <c r="B951" s="1" t="str">
        <f>VLOOKUP(A951,ClassificationT!A:B,2,FALSE)</f>
        <v>Supv,Residence Life</v>
      </c>
      <c r="C951" s="2" t="str">
        <f>VLOOKUP(A951,ClassificationT!A:D,4,FALSE)</f>
        <v>SE</v>
      </c>
      <c r="D951" s="2" t="str">
        <f>VLOOKUP(A951,ClassificationT!A:C,3,FALSE)</f>
        <v>Grade 12</v>
      </c>
      <c r="E951" s="2">
        <f>VLOOKUP(A951,ClassificationT!A:T,19,FALSE)</f>
        <v>4</v>
      </c>
      <c r="F951" s="2">
        <f>VLOOKUP(A951,ClassificationT!A:T,20,FALSE)</f>
        <v>3</v>
      </c>
      <c r="G951" s="2" t="str">
        <f>IFERROR(VLOOKUP(B951,ClassificationT!B:K,10,FALSE),"-")</f>
        <v>Bachelor's degree</v>
      </c>
      <c r="H951" s="2" t="str">
        <f>IFERROR(VLOOKUP(B951,ClassificationT!B:L,11,FALSE),"-")</f>
        <v>At Least 3 Years Of Experience Directly Related To The Duties And Responsibilities Specified.</v>
      </c>
      <c r="J951" s="2" t="str">
        <v>Supv,Recycling Services</v>
      </c>
      <c r="K951" s="2"/>
      <c r="N951" s="2"/>
    </row>
    <row r="952" spans="1:14" ht="19.5" customHeight="1" x14ac:dyDescent="0.25">
      <c r="A952" s="2" t="s">
        <v>1829</v>
      </c>
      <c r="B952" s="1" t="str">
        <f>VLOOKUP(A952,ClassificationT!A:B,2,FALSE)</f>
        <v>Supv,Security</v>
      </c>
      <c r="C952" s="2" t="str">
        <f>VLOOKUP(A952,ClassificationT!A:D,4,FALSE)</f>
        <v>SN</v>
      </c>
      <c r="D952" s="2" t="str">
        <f>VLOOKUP(A952,ClassificationT!A:C,3,FALSE)</f>
        <v>Grade 07</v>
      </c>
      <c r="E952" s="2">
        <f>VLOOKUP(A952,ClassificationT!A:T,19,FALSE)</f>
        <v>0</v>
      </c>
      <c r="F952" s="2">
        <f>VLOOKUP(A952,ClassificationT!A:T,20,FALSE)</f>
        <v>1</v>
      </c>
      <c r="G952" s="2" t="str">
        <f>IFERROR(VLOOKUP(B952,ClassificationT!B:K,10,FALSE),"-")</f>
        <v>High school diploma or GED</v>
      </c>
      <c r="H952" s="2" t="str">
        <f>IFERROR(VLOOKUP(B952,ClassificationT!B:L,11,FALSE),"-")</f>
        <v>At Least 1 Year Of Experience Directly Related To The Duties And Responsibilities Specified.</v>
      </c>
      <c r="J952" s="2" t="str">
        <v>Supv,Residence Life</v>
      </c>
      <c r="K952" s="2"/>
      <c r="N952" s="2"/>
    </row>
    <row r="953" spans="1:14" ht="19.5" customHeight="1" x14ac:dyDescent="0.25">
      <c r="A953" s="2" t="s">
        <v>1318</v>
      </c>
      <c r="B953" s="1" t="str">
        <f>VLOOKUP(A953,ClassificationT!A:B,2,FALSE)</f>
        <v>Supv,Security &amp; Alarm Systems</v>
      </c>
      <c r="C953" s="2" t="str">
        <f>VLOOKUP(A953,ClassificationT!A:D,4,FALSE)</f>
        <v>SN</v>
      </c>
      <c r="D953" s="2" t="str">
        <f>VLOOKUP(A953,ClassificationT!A:C,3,FALSE)</f>
        <v>Grade 11</v>
      </c>
      <c r="E953" s="2">
        <f>VLOOKUP(A953,ClassificationT!A:T,19,FALSE)</f>
        <v>0</v>
      </c>
      <c r="F953" s="2">
        <f>VLOOKUP(A953,ClassificationT!A:T,20,FALSE)</f>
        <v>5</v>
      </c>
      <c r="G953" s="2" t="str">
        <f>IFERROR(VLOOKUP(B953,ClassificationT!B:K,10,FALSE),"-")</f>
        <v>High school diploma or GED</v>
      </c>
      <c r="H953" s="2" t="str">
        <f>IFERROR(VLOOKUP(B953,ClassificationT!B:L,11,FALSE),"-")</f>
        <v>At Least 5 Years Of Experience Directly Related To The Duties And Responsibilities Specified. Certification/Licensure: State Of New Mexico Es-3j Journeyman Low Voltage Special Systems (Under 50 Volts).</v>
      </c>
      <c r="J953" s="2" t="str">
        <v>Supv,Security</v>
      </c>
      <c r="K953" s="2"/>
      <c r="N953" s="2"/>
    </row>
    <row r="954" spans="1:14" ht="19.5" customHeight="1" x14ac:dyDescent="0.25">
      <c r="A954" s="2" t="s">
        <v>1665</v>
      </c>
      <c r="B954" s="1" t="str">
        <f>VLOOKUP(A954,ClassificationT!A:B,2,FALSE)</f>
        <v>Supv,Shipping/Receiving</v>
      </c>
      <c r="C954" s="2" t="str">
        <f>VLOOKUP(A954,ClassificationT!A:D,4,FALSE)</f>
        <v>SN</v>
      </c>
      <c r="D954" s="2" t="str">
        <f>VLOOKUP(A954,ClassificationT!A:C,3,FALSE)</f>
        <v>Grade 09</v>
      </c>
      <c r="E954" s="2">
        <f>VLOOKUP(A954,ClassificationT!A:T,19,FALSE)</f>
        <v>0</v>
      </c>
      <c r="F954" s="2">
        <f>VLOOKUP(A954,ClassificationT!A:T,20,FALSE)</f>
        <v>5</v>
      </c>
      <c r="G954" s="2" t="str">
        <f>IFERROR(VLOOKUP(B954,ClassificationT!B:K,10,FALSE),"-")</f>
        <v>High school diploma or GED</v>
      </c>
      <c r="H954" s="2" t="str">
        <f>IFERROR(VLOOKUP(B954,ClassificationT!B:L,11,FALSE),"-")</f>
        <v>At Least 5 Years Of Experience Directly Related To The Duties And Responsibilities Specified.</v>
      </c>
      <c r="J954" s="2" t="str">
        <v>Supv,Security &amp; Alarm Systems</v>
      </c>
      <c r="K954" s="2"/>
      <c r="N954" s="2"/>
    </row>
    <row r="955" spans="1:14" ht="19.5" customHeight="1" x14ac:dyDescent="0.25">
      <c r="A955" s="2" t="s">
        <v>1566</v>
      </c>
      <c r="B955" s="1" t="str">
        <f>VLOOKUP(A955,ClassificationT!A:B,2,FALSE)</f>
        <v>Supv,Shop</v>
      </c>
      <c r="C955" s="2" t="str">
        <f>VLOOKUP(A955,ClassificationT!A:D,4,FALSE)</f>
        <v>SN</v>
      </c>
      <c r="D955" s="2" t="str">
        <f>VLOOKUP(A955,ClassificationT!A:C,3,FALSE)</f>
        <v>Grade 09</v>
      </c>
      <c r="E955" s="2">
        <f>VLOOKUP(A955,ClassificationT!A:T,19,FALSE)</f>
        <v>0</v>
      </c>
      <c r="F955" s="2">
        <f>VLOOKUP(A955,ClassificationT!A:T,20,FALSE)</f>
        <v>3</v>
      </c>
      <c r="G955" s="2" t="str">
        <f>IFERROR(VLOOKUP(B955,ClassificationT!B:K,10,FALSE),"-")</f>
        <v>High school diploma or GED</v>
      </c>
      <c r="H955" s="2" t="str">
        <f>IFERROR(VLOOKUP(B955,ClassificationT!B:L,11,FALSE),"-")</f>
        <v>At Least 3 Years Of Experience Directly Related To The Duties And Responsibilities Specified.</v>
      </c>
      <c r="J955" s="2" t="str">
        <v>Supv,Shipping/Receiving</v>
      </c>
      <c r="K955" s="2"/>
      <c r="N955" s="2"/>
    </row>
    <row r="956" spans="1:14" ht="19.5" customHeight="1" x14ac:dyDescent="0.25">
      <c r="A956" s="2" t="s">
        <v>1302</v>
      </c>
      <c r="B956" s="1" t="str">
        <f>VLOOKUP(A956,ClassificationT!A:B,2,FALSE)</f>
        <v>Supv,Special Activities</v>
      </c>
      <c r="C956" s="2" t="str">
        <f>VLOOKUP(A956,ClassificationT!A:D,4,FALSE)</f>
        <v>SN</v>
      </c>
      <c r="D956" s="2" t="str">
        <f>VLOOKUP(A956,ClassificationT!A:C,3,FALSE)</f>
        <v>Grade 11</v>
      </c>
      <c r="E956" s="2">
        <f>VLOOKUP(A956,ClassificationT!A:T,19,FALSE)</f>
        <v>0</v>
      </c>
      <c r="F956" s="2">
        <f>VLOOKUP(A956,ClassificationT!A:T,20,FALSE)</f>
        <v>4</v>
      </c>
      <c r="G956" s="2" t="str">
        <f>IFERROR(VLOOKUP(B956,ClassificationT!B:K,10,FALSE),"-")</f>
        <v>High school diploma or GED</v>
      </c>
      <c r="H956" s="2" t="str">
        <f>IFERROR(VLOOKUP(B956,ClassificationT!B:L,11,FALSE),"-")</f>
        <v>At Least 4 Years Of Experience Directly Related To The Duties And Responsibilities Specified.</v>
      </c>
      <c r="J956" s="2" t="str">
        <v>Supv,Shop</v>
      </c>
      <c r="K956" s="2"/>
      <c r="N956" s="2"/>
    </row>
    <row r="957" spans="1:14" ht="19.5" customHeight="1" x14ac:dyDescent="0.25">
      <c r="A957" s="2" t="s">
        <v>1198</v>
      </c>
      <c r="B957" s="1" t="str">
        <f>VLOOKUP(A957,ClassificationT!A:B,2,FALSE)</f>
        <v>Supv,Student Records</v>
      </c>
      <c r="C957" s="2" t="str">
        <f>VLOOKUP(A957,ClassificationT!A:D,4,FALSE)</f>
        <v>SN</v>
      </c>
      <c r="D957" s="2" t="str">
        <f>VLOOKUP(A957,ClassificationT!A:C,3,FALSE)</f>
        <v>Grade 11</v>
      </c>
      <c r="E957" s="2">
        <f>VLOOKUP(A957,ClassificationT!A:T,19,FALSE)</f>
        <v>0</v>
      </c>
      <c r="F957" s="2">
        <f>VLOOKUP(A957,ClassificationT!A:T,20,FALSE)</f>
        <v>5</v>
      </c>
      <c r="G957" s="2" t="str">
        <f>IFERROR(VLOOKUP(B957,ClassificationT!B:K,10,FALSE),"-")</f>
        <v>High school diploma or GED</v>
      </c>
      <c r="H957" s="2" t="str">
        <f>IFERROR(VLOOKUP(B957,ClassificationT!B:L,11,FALSE),"-")</f>
        <v>At Least 5 Years Of Experience Directly Related To The Duties And Responsibilities Specified.</v>
      </c>
      <c r="J957" s="2" t="str">
        <v>Supv,Special Activities</v>
      </c>
      <c r="K957" s="2"/>
      <c r="N957" s="2"/>
    </row>
    <row r="958" spans="1:14" ht="19.5" customHeight="1" x14ac:dyDescent="0.25">
      <c r="A958" s="2" t="s">
        <v>910</v>
      </c>
      <c r="B958" s="1" t="str">
        <f>VLOOKUP(A958,ClassificationT!A:B,2,FALSE)</f>
        <v>Supv,Student Success</v>
      </c>
      <c r="C958" s="2" t="str">
        <f>VLOOKUP(A958,ClassificationT!A:D,4,FALSE)</f>
        <v>SE</v>
      </c>
      <c r="D958" s="2" t="str">
        <f>VLOOKUP(A958,ClassificationT!A:C,3,FALSE)</f>
        <v>Grade 13</v>
      </c>
      <c r="E958" s="2">
        <f>VLOOKUP(A958,ClassificationT!A:T,19,FALSE)</f>
        <v>4</v>
      </c>
      <c r="F958" s="2">
        <f>VLOOKUP(A958,ClassificationT!A:T,20,FALSE)</f>
        <v>3</v>
      </c>
      <c r="G958" s="2" t="str">
        <f>IFERROR(VLOOKUP(B958,ClassificationT!B:K,10,FALSE),"-")</f>
        <v>Bachelor's degree</v>
      </c>
      <c r="H958" s="2" t="str">
        <f>IFERROR(VLOOKUP(B958,ClassificationT!B:L,11,FALSE),"-")</f>
        <v>At Least 3 Years Of Experience Directly Related To The Duties And Responsibilities Specified.</v>
      </c>
      <c r="J958" s="2" t="str">
        <v>Supv,Student Records</v>
      </c>
      <c r="K958" s="2"/>
      <c r="N958" s="2"/>
    </row>
    <row r="959" spans="1:14" ht="19.5" customHeight="1" x14ac:dyDescent="0.25">
      <c r="A959" s="2" t="s">
        <v>983</v>
      </c>
      <c r="B959" s="1" t="str">
        <f>VLOOKUP(A959,ClassificationT!A:B,2,FALSE)</f>
        <v>Supv,Teaching Lab</v>
      </c>
      <c r="C959" s="2" t="str">
        <f>VLOOKUP(A959,ClassificationT!A:D,4,FALSE)</f>
        <v>SN</v>
      </c>
      <c r="D959" s="2" t="str">
        <f>VLOOKUP(A959,ClassificationT!A:C,3,FALSE)</f>
        <v>Grade 12</v>
      </c>
      <c r="E959" s="2">
        <f>VLOOKUP(A959,ClassificationT!A:T,19,FALSE)</f>
        <v>4</v>
      </c>
      <c r="F959" s="2">
        <f>VLOOKUP(A959,ClassificationT!A:T,20,FALSE)</f>
        <v>3</v>
      </c>
      <c r="G959" s="2" t="str">
        <f>IFERROR(VLOOKUP(B959,ClassificationT!B:K,10,FALSE),"-")</f>
        <v>Bachelor's degree</v>
      </c>
      <c r="H959" s="2" t="str">
        <f>IFERROR(VLOOKUP(B959,ClassificationT!B:L,11,FALSE),"-")</f>
        <v>At Least 3 Years Of Experience Directly Related To The Duties And Responsibilities Specified.</v>
      </c>
      <c r="J959" s="2" t="str">
        <v>Supv,Student Success</v>
      </c>
      <c r="K959" s="2"/>
      <c r="N959" s="2"/>
    </row>
    <row r="960" spans="1:14" ht="19.5" customHeight="1" x14ac:dyDescent="0.25">
      <c r="A960" s="2" t="s">
        <v>745</v>
      </c>
      <c r="B960" s="1" t="str">
        <f>VLOOKUP(A960,ClassificationT!A:B,2,FALSE)</f>
        <v>Supv,Technical Services/OMI</v>
      </c>
      <c r="C960" s="2" t="str">
        <f>VLOOKUP(A960,ClassificationT!A:D,4,FALSE)</f>
        <v>SE</v>
      </c>
      <c r="D960" s="2" t="str">
        <f>VLOOKUP(A960,ClassificationT!A:C,3,FALSE)</f>
        <v>Grade 13</v>
      </c>
      <c r="E960" s="2">
        <f>VLOOKUP(A960,ClassificationT!A:T,19,FALSE)</f>
        <v>4</v>
      </c>
      <c r="F960" s="2">
        <f>VLOOKUP(A960,ClassificationT!A:T,20,FALSE)</f>
        <v>3</v>
      </c>
      <c r="G960" s="2" t="str">
        <f>IFERROR(VLOOKUP(B960,ClassificationT!B:K,10,FALSE),"-")</f>
        <v>Bachelor's degree</v>
      </c>
      <c r="H960" s="2" t="str">
        <f>IFERROR(VLOOKUP(B960,ClassificationT!B:L,11,FALSE),"-")</f>
        <v>At Least 3 Years Of Experience Directly Related To The Duties And Responsibilities Specified.</v>
      </c>
      <c r="J960" s="2" t="str">
        <v>Supv,Teaching Lab</v>
      </c>
      <c r="K960" s="2"/>
      <c r="N960" s="2"/>
    </row>
    <row r="961" spans="1:14" ht="19.5" customHeight="1" x14ac:dyDescent="0.25">
      <c r="A961" s="2" t="s">
        <v>1643</v>
      </c>
      <c r="B961" s="1" t="str">
        <f>VLOOKUP(A961,ClassificationT!A:B,2,FALSE)</f>
        <v>Supv,Theatre/Stage Production</v>
      </c>
      <c r="C961" s="2" t="str">
        <f>VLOOKUP(A961,ClassificationT!A:D,4,FALSE)</f>
        <v>SN</v>
      </c>
      <c r="D961" s="2" t="str">
        <f>VLOOKUP(A961,ClassificationT!A:C,3,FALSE)</f>
        <v>Grade 09</v>
      </c>
      <c r="E961" s="2">
        <f>VLOOKUP(A961,ClassificationT!A:T,19,FALSE)</f>
        <v>0</v>
      </c>
      <c r="F961" s="2">
        <f>VLOOKUP(A961,ClassificationT!A:T,20,FALSE)</f>
        <v>4</v>
      </c>
      <c r="G961" s="2" t="str">
        <f>IFERROR(VLOOKUP(B961,ClassificationT!B:K,10,FALSE),"-")</f>
        <v>High school diploma or GED</v>
      </c>
      <c r="H961" s="2" t="str">
        <f>IFERROR(VLOOKUP(B961,ClassificationT!B:L,11,FALSE),"-")</f>
        <v>At Least 4 Years Of Experience Directly Related To The Duties And Responsibilities Specified</v>
      </c>
      <c r="J961" s="2" t="str">
        <v>Supv,Technical Services/OMI</v>
      </c>
      <c r="K961" s="2"/>
      <c r="N961" s="2"/>
    </row>
    <row r="962" spans="1:14" ht="19.5" customHeight="1" x14ac:dyDescent="0.25">
      <c r="A962" s="4" t="s">
        <v>1382</v>
      </c>
      <c r="B962" s="1" t="str">
        <f>VLOOKUP(A962,ClassificationT!A:B,2,FALSE)</f>
        <v>Supv,TV Production Support</v>
      </c>
      <c r="C962" s="2" t="str">
        <f>VLOOKUP(A962,ClassificationT!A:D,4,FALSE)</f>
        <v>SE</v>
      </c>
      <c r="D962" s="4" t="str">
        <f>VLOOKUP(A962,ClassificationT!A:C,3,FALSE)</f>
        <v>Grade 11</v>
      </c>
      <c r="E962" s="4">
        <f>VLOOKUP(A962,ClassificationT!A:T,19,FALSE)</f>
        <v>4</v>
      </c>
      <c r="F962" s="4">
        <f>VLOOKUP(A962,ClassificationT!A:T,20,FALSE)</f>
        <v>3</v>
      </c>
      <c r="G962" s="4" t="str">
        <f>IFERROR(VLOOKUP(B962,ClassificationT!B:K,10,FALSE),"-")</f>
        <v>Bachelor's degree</v>
      </c>
      <c r="H962" s="4" t="str">
        <f>IFERROR(VLOOKUP(B962,ClassificationT!B:L,11,FALSE),"-")</f>
        <v>At Least 3 Years Of Experience Directly Related To The Duties And Responsibilities Specified.</v>
      </c>
      <c r="J962" s="2" t="str">
        <v>Supv,Theatre/Stage Production</v>
      </c>
      <c r="K962" s="2"/>
      <c r="N962" s="2"/>
    </row>
    <row r="963" spans="1:14" ht="19.5" customHeight="1" x14ac:dyDescent="0.25">
      <c r="A963" s="2" t="s">
        <v>989</v>
      </c>
      <c r="B963" s="1" t="str">
        <f>VLOOKUP(A963,ClassificationT!A:B,2,FALSE)</f>
        <v>Supv,Utilities Instrmt &amp; Ctrls</v>
      </c>
      <c r="C963" s="2" t="str">
        <f>VLOOKUP(A963,ClassificationT!A:D,4,FALSE)</f>
        <v>SN</v>
      </c>
      <c r="D963" s="2" t="str">
        <f>VLOOKUP(A963,ClassificationT!A:C,3,FALSE)</f>
        <v>Grade 12</v>
      </c>
      <c r="E963" s="2">
        <f>VLOOKUP(A963,ClassificationT!A:T,19,FALSE)</f>
        <v>0</v>
      </c>
      <c r="F963" s="2">
        <f>VLOOKUP(A963,ClassificationT!A:T,20,FALSE)</f>
        <v>0</v>
      </c>
      <c r="G963" s="2" t="str">
        <f>IFERROR(VLOOKUP(B963,ClassificationT!B:K,10,FALSE),"-")</f>
        <v>High school diploma or GED</v>
      </c>
      <c r="H963" s="2" t="str">
        <f>IFERROR(VLOOKUP(B963,ClassificationT!B:L,11,FALSE),"-")</f>
        <v>Technical Certification In Instrumentation And/Or Controls Systems Or Related Field.</v>
      </c>
      <c r="J963" s="2" t="str">
        <v>Supv,TV Production Support</v>
      </c>
      <c r="K963" s="2"/>
      <c r="N963" s="2"/>
    </row>
    <row r="964" spans="1:14" ht="19.5" customHeight="1" x14ac:dyDescent="0.25">
      <c r="A964" s="2" t="s">
        <v>987</v>
      </c>
      <c r="B964" s="1" t="str">
        <f>VLOOKUP(A964,ClassificationT!A:B,2,FALSE)</f>
        <v>Supv,Utilities Maint</v>
      </c>
      <c r="C964" s="2" t="str">
        <f>VLOOKUP(A964,ClassificationT!A:D,4,FALSE)</f>
        <v>SN</v>
      </c>
      <c r="D964" s="2" t="str">
        <f>VLOOKUP(A964,ClassificationT!A:C,3,FALSE)</f>
        <v>Grade 12</v>
      </c>
      <c r="E964" s="2">
        <f>VLOOKUP(A964,ClassificationT!A:T,19,FALSE)</f>
        <v>0</v>
      </c>
      <c r="F964" s="2">
        <f>VLOOKUP(A964,ClassificationT!A:T,20,FALSE)</f>
        <v>7</v>
      </c>
      <c r="G964" s="2" t="str">
        <f>IFERROR(VLOOKUP(B964,ClassificationT!B:K,10,FALSE),"-")</f>
        <v>High school diploma or GED</v>
      </c>
      <c r="H964" s="2" t="str">
        <f>IFERROR(VLOOKUP(B964,ClassificationT!B:L,11,FALSE),"-")</f>
        <v>At Least 7 Years Of Experience Directly Related To The Duties And Responsibilities Specified.
Certification/Licensure
Current Nmcid Journeyman Plumbing/Gas (Jpg) And One Of The Following Nmcid Mechanical Contractor'S Mm98, Mm1, Mm2 Or Mm4. 
Or
Current New Mexico Journeyman Refrigeration (Jr), Epa Universal Refrigerant Recovery Certification, One Other New Mexico Journeyman Licensure, And One Of The Following New Mexico Mechanical Contractor'S Mm98, Mm3 Or Mm4.</v>
      </c>
      <c r="J964" s="2" t="str">
        <v>Supv,Utilities Instrmt &amp; Ctrls</v>
      </c>
      <c r="K964" s="2"/>
      <c r="N964" s="2"/>
    </row>
    <row r="965" spans="1:14" ht="19.5" customHeight="1" x14ac:dyDescent="0.25">
      <c r="A965" s="2" t="s">
        <v>1431</v>
      </c>
      <c r="B965" s="1" t="str">
        <f>VLOOKUP(A965,ClassificationT!A:B,2,FALSE)</f>
        <v>Supv,Warehouse</v>
      </c>
      <c r="C965" s="2" t="str">
        <f>VLOOKUP(A965,ClassificationT!A:D,4,FALSE)</f>
        <v>SN</v>
      </c>
      <c r="D965" s="2" t="str">
        <f>VLOOKUP(A965,ClassificationT!A:C,3,FALSE)</f>
        <v>Grade 10</v>
      </c>
      <c r="E965" s="2">
        <f>VLOOKUP(A965,ClassificationT!A:T,19,FALSE)</f>
        <v>0</v>
      </c>
      <c r="F965" s="2">
        <f>VLOOKUP(A965,ClassificationT!A:T,20,FALSE)</f>
        <v>3</v>
      </c>
      <c r="G965" s="2" t="str">
        <f>IFERROR(VLOOKUP(B965,ClassificationT!B:K,10,FALSE),"-")</f>
        <v>High school diploma or GED</v>
      </c>
      <c r="H965" s="2" t="str">
        <f>IFERROR(VLOOKUP(B965,ClassificationT!B:L,11,FALSE),"-")</f>
        <v>At Least 3 Years Of Experience Directly Related To The Duties And Responsibilities Specified.</v>
      </c>
      <c r="J965" s="2" t="str">
        <v>Supv,Utilities Maint</v>
      </c>
      <c r="K965" s="2"/>
      <c r="N965" s="2"/>
    </row>
    <row r="966" spans="1:14" ht="19.5" customHeight="1" x14ac:dyDescent="0.25">
      <c r="A966" s="2" t="s">
        <v>991</v>
      </c>
      <c r="B966" s="1" t="str">
        <f>VLOOKUP(A966,ClassificationT!A:B,2,FALSE)</f>
        <v>Supv,Water Systems</v>
      </c>
      <c r="C966" s="2" t="str">
        <f>VLOOKUP(A966,ClassificationT!A:D,4,FALSE)</f>
        <v>SN</v>
      </c>
      <c r="D966" s="2" t="str">
        <f>VLOOKUP(A966,ClassificationT!A:C,3,FALSE)</f>
        <v>Grade 12</v>
      </c>
      <c r="E966" s="2">
        <f>VLOOKUP(A966,ClassificationT!A:T,19,FALSE)</f>
        <v>0</v>
      </c>
      <c r="F966" s="2">
        <f>VLOOKUP(A966,ClassificationT!A:T,20,FALSE)</f>
        <v>5</v>
      </c>
      <c r="G966" s="2" t="str">
        <f>IFERROR(VLOOKUP(B966,ClassificationT!B:K,10,FALSE),"-")</f>
        <v>High school diploma or GED</v>
      </c>
      <c r="H966" s="2" t="str">
        <f>IFERROR(VLOOKUP(B966,ClassificationT!B:L,11,FALSE),"-")</f>
        <v>At Least 5 Years Of Experience Directly Related To The Duties And Responsibilities Specified.
Certification/Licensure
New Mexico Environment Division (Nmed) Water Systems Operator Level Iv Certificate.</v>
      </c>
      <c r="J966" s="2" t="str">
        <v>Supv,Warehouse</v>
      </c>
      <c r="K966" s="2"/>
      <c r="N966" s="2"/>
    </row>
    <row r="967" spans="1:14" ht="19.5" customHeight="1" x14ac:dyDescent="0.25">
      <c r="A967" s="2" t="s">
        <v>818</v>
      </c>
      <c r="B967" s="1" t="str">
        <f>VLOOKUP(A967,ClassificationT!A:B,2,FALSE)</f>
        <v>Supv,Wellness Program</v>
      </c>
      <c r="C967" s="2" t="str">
        <f>VLOOKUP(A967,ClassificationT!A:D,4,FALSE)</f>
        <v>SE</v>
      </c>
      <c r="D967" s="2" t="str">
        <f>VLOOKUP(A967,ClassificationT!A:C,3,FALSE)</f>
        <v>Grade 13</v>
      </c>
      <c r="E967" s="2">
        <f>VLOOKUP(A967,ClassificationT!A:T,19,FALSE)</f>
        <v>4</v>
      </c>
      <c r="F967" s="2">
        <f>VLOOKUP(A967,ClassificationT!A:T,20,FALSE)</f>
        <v>3</v>
      </c>
      <c r="G967" s="2" t="str">
        <f>IFERROR(VLOOKUP(B967,ClassificationT!B:K,10,FALSE),"-")</f>
        <v>Bachelor's degree</v>
      </c>
      <c r="H967" s="2" t="str">
        <f>IFERROR(VLOOKUP(B967,ClassificationT!B:L,11,FALSE),"-")</f>
        <v>At least 3 years of experience directly related to the duties and responsibilities specified; one of which must be supervisory.</v>
      </c>
      <c r="J967" s="2" t="str">
        <v>Supv,Water Systems</v>
      </c>
      <c r="K967" s="2"/>
      <c r="N967" s="2"/>
    </row>
    <row r="968" spans="1:14" ht="19.5" customHeight="1" x14ac:dyDescent="0.25">
      <c r="A968" s="2" t="s">
        <v>1464</v>
      </c>
      <c r="B968" s="1" t="str">
        <f>VLOOKUP(A968,ClassificationT!A:B,2,FALSE)</f>
        <v>Surgical Tech/Specialty</v>
      </c>
      <c r="C968" s="2" t="str">
        <f>VLOOKUP(A968,ClassificationT!A:D,4,FALSE)</f>
        <v>SN</v>
      </c>
      <c r="D968" s="2" t="str">
        <f>VLOOKUP(A968,ClassificationT!A:C,3,FALSE)</f>
        <v>Grade 10</v>
      </c>
      <c r="E968" s="2">
        <f>VLOOKUP(A968,ClassificationT!A:T,19,FALSE)</f>
        <v>0</v>
      </c>
      <c r="F968" s="2">
        <f>VLOOKUP(A968,ClassificationT!A:T,20,FALSE)</f>
        <v>7</v>
      </c>
      <c r="G968" s="2" t="str">
        <f>IFERROR(VLOOKUP(B968,ClassificationT!B:K,10,FALSE),"-")</f>
        <v>High school diploma or GED</v>
      </c>
      <c r="H968" s="2" t="str">
        <f>IFERROR(VLOOKUP(B968,ClassificationT!B:L,11,FALSE),"-")</f>
        <v>At Least 7 Years Of Experience Directly Related To The Duties And Responsibilities Specified.</v>
      </c>
      <c r="J968" s="2" t="str">
        <v>Supv,Wellness Program</v>
      </c>
      <c r="K968" s="2"/>
      <c r="N968" s="2"/>
    </row>
    <row r="969" spans="1:14" ht="19.5" customHeight="1" x14ac:dyDescent="0.25">
      <c r="A969" s="2" t="s">
        <v>1025</v>
      </c>
      <c r="B969" s="1" t="str">
        <f>VLOOKUP(A969,ClassificationT!A:B,2,FALSE)</f>
        <v>Systems/Network Analyst 1</v>
      </c>
      <c r="C969" s="2" t="str">
        <f>VLOOKUP(A969,ClassificationT!A:D,4,FALSE)</f>
        <v>SE</v>
      </c>
      <c r="D969" s="2" t="str">
        <f>VLOOKUP(A969,ClassificationT!A:C,3,FALSE)</f>
        <v>Grade 12</v>
      </c>
      <c r="E969" s="2">
        <f>VLOOKUP(A969,ClassificationT!A:T,19,FALSE)</f>
        <v>4</v>
      </c>
      <c r="F969" s="2">
        <f>VLOOKUP(A969,ClassificationT!A:T,20,FALSE)</f>
        <v>0.5</v>
      </c>
      <c r="G969" s="2" t="str">
        <f>IFERROR(VLOOKUP(B969,ClassificationT!B:K,10,FALSE),"-")</f>
        <v>Bachelor's degree</v>
      </c>
      <c r="H969" s="2" t="str">
        <f>IFERROR(VLOOKUP(B969,ClassificationT!B:L,11,FALSE),"-")</f>
        <v>At Least 6 Months Of Experience Directly Related To The Duties And Responsibilities Specified.</v>
      </c>
      <c r="J969" s="2" t="str">
        <v>Surgical Tech/Specialty</v>
      </c>
      <c r="K969" s="2"/>
      <c r="N969" s="2"/>
    </row>
    <row r="970" spans="1:14" ht="19.5" customHeight="1" x14ac:dyDescent="0.25">
      <c r="A970" s="2" t="s">
        <v>792</v>
      </c>
      <c r="B970" s="1" t="str">
        <f>VLOOKUP(A970,ClassificationT!A:B,2,FALSE)</f>
        <v>Systems/Network Analyst 2</v>
      </c>
      <c r="C970" s="2" t="str">
        <f>VLOOKUP(A970,ClassificationT!A:D,4,FALSE)</f>
        <v>SE</v>
      </c>
      <c r="D970" s="2" t="str">
        <f>VLOOKUP(A970,ClassificationT!A:C,3,FALSE)</f>
        <v>Grade 13</v>
      </c>
      <c r="E970" s="2">
        <f>VLOOKUP(A970,ClassificationT!A:T,19,FALSE)</f>
        <v>4</v>
      </c>
      <c r="F970" s="2">
        <f>VLOOKUP(A970,ClassificationT!A:T,20,FALSE)</f>
        <v>1</v>
      </c>
      <c r="G970" s="2" t="str">
        <f>IFERROR(VLOOKUP(B970,ClassificationT!B:K,10,FALSE),"-")</f>
        <v>Bachelor's degree</v>
      </c>
      <c r="H970" s="2" t="str">
        <f>IFERROR(VLOOKUP(B970,ClassificationT!B:L,11,FALSE),"-")</f>
        <v>At Least 1 Year Of Progressively Responsible Experience Directly Related To The Duties And Responsibilities Specified.</v>
      </c>
      <c r="J970" s="2" t="str">
        <v>Systems/Network Analyst 1</v>
      </c>
      <c r="K970" s="2"/>
      <c r="N970" s="2"/>
    </row>
    <row r="971" spans="1:14" ht="19.5" customHeight="1" x14ac:dyDescent="0.25">
      <c r="A971" s="2" t="s">
        <v>594</v>
      </c>
      <c r="B971" s="1" t="str">
        <f>VLOOKUP(A971,ClassificationT!A:B,2,FALSE)</f>
        <v>Systems/Network Analyst 3</v>
      </c>
      <c r="C971" s="2" t="str">
        <f>VLOOKUP(A971,ClassificationT!A:D,4,FALSE)</f>
        <v>SE</v>
      </c>
      <c r="D971" s="2" t="str">
        <f>VLOOKUP(A971,ClassificationT!A:C,3,FALSE)</f>
        <v>Grade 14</v>
      </c>
      <c r="E971" s="2">
        <f>VLOOKUP(A971,ClassificationT!A:T,19,FALSE)</f>
        <v>4</v>
      </c>
      <c r="F971" s="2">
        <f>VLOOKUP(A971,ClassificationT!A:T,20,FALSE)</f>
        <v>2</v>
      </c>
      <c r="G971" s="2" t="str">
        <f>IFERROR(VLOOKUP(B971,ClassificationT!B:K,10,FALSE),"-")</f>
        <v>Bachelor's degree</v>
      </c>
      <c r="H971" s="2" t="str">
        <f>IFERROR(VLOOKUP(B971,ClassificationT!B:L,11,FALSE),"-")</f>
        <v>At Least 2 Years Of Progressively Responsible Experience Directly Related To The Duties And Responsibilities Specified.</v>
      </c>
      <c r="J971" s="2" t="str">
        <v>Systems/Network Analyst 2</v>
      </c>
      <c r="K971" s="2"/>
      <c r="N971" s="2"/>
    </row>
    <row r="972" spans="1:14" ht="19.5" customHeight="1" x14ac:dyDescent="0.25">
      <c r="A972" s="2" t="s">
        <v>1947</v>
      </c>
      <c r="B972" s="1" t="str">
        <f>VLOOKUP(A972,ClassificationT!A:B,2,FALSE)</f>
        <v>Teacher Aide</v>
      </c>
      <c r="C972" s="2" t="str">
        <f>VLOOKUP(A972,ClassificationT!A:D,4,FALSE)</f>
        <v>SU</v>
      </c>
      <c r="D972" s="2" t="str">
        <f>VLOOKUP(A972,ClassificationT!A:C,3,FALSE)</f>
        <v>Grade 06</v>
      </c>
      <c r="E972" s="2">
        <f>VLOOKUP(A972,ClassificationT!A:T,19,FALSE)</f>
        <v>0</v>
      </c>
      <c r="F972" s="2">
        <f>VLOOKUP(A972,ClassificationT!A:T,20,FALSE)</f>
        <v>1</v>
      </c>
      <c r="G972" s="2" t="str">
        <f>IFERROR(VLOOKUP(B972,ClassificationT!B:K,10,FALSE),"-")</f>
        <v>High school diploma or GED</v>
      </c>
      <c r="H972" s="2" t="str">
        <f>IFERROR(VLOOKUP(B972,ClassificationT!B:L,11,FALSE),"-")</f>
        <v xml:space="preserve"> At Least 1 Year Of Experience Directly Related To The Duties And Responsibilities Specified.</v>
      </c>
      <c r="J972" s="2" t="str">
        <v>Systems/Network Analyst 3</v>
      </c>
      <c r="K972" s="2"/>
      <c r="N972" s="2"/>
    </row>
    <row r="973" spans="1:14" ht="19.5" customHeight="1" x14ac:dyDescent="0.25">
      <c r="A973" s="2" t="s">
        <v>1797</v>
      </c>
      <c r="B973" s="1" t="str">
        <f>VLOOKUP(A973,ClassificationT!A:B,2,FALSE)</f>
        <v>Teacher,Early Childhood</v>
      </c>
      <c r="C973" s="2" t="str">
        <f>VLOOKUP(A973,ClassificationT!A:D,4,FALSE)</f>
        <v>SE</v>
      </c>
      <c r="D973" s="2" t="str">
        <f>VLOOKUP(A973,ClassificationT!A:C,3,FALSE)</f>
        <v>Grade 08</v>
      </c>
      <c r="E973" s="2">
        <f>VLOOKUP(A973,ClassificationT!A:T,19,FALSE)</f>
        <v>2</v>
      </c>
      <c r="F973" s="2">
        <f>VLOOKUP(A973,ClassificationT!A:T,20,FALSE)</f>
        <v>3</v>
      </c>
      <c r="G973" s="2" t="str">
        <f>IFERROR(VLOOKUP(B973,ClassificationT!B:K,10,FALSE),"-")</f>
        <v>Successful completion of at least 60 college-level credit hours</v>
      </c>
      <c r="H973" s="2" t="str">
        <f>IFERROR(VLOOKUP(B973,ClassificationT!B:L,11,FALSE),"-")</f>
        <v>At Least 3 Years Of Experience Directly Related To The Duties And Responsibilities Specified.</v>
      </c>
      <c r="J973" s="2" t="str">
        <v>Teacher Aide</v>
      </c>
      <c r="K973" s="2"/>
      <c r="N973" s="2"/>
    </row>
    <row r="974" spans="1:14" ht="19.5" customHeight="1" x14ac:dyDescent="0.25">
      <c r="A974" s="2" t="s">
        <v>1285</v>
      </c>
      <c r="B974" s="1" t="str">
        <f>VLOOKUP(A974,ClassificationT!A:B,2,FALSE)</f>
        <v>Teacher,Pre-College Programs</v>
      </c>
      <c r="C974" s="2" t="str">
        <f>VLOOKUP(A974,ClassificationT!A:D,4,FALSE)</f>
        <v>SE</v>
      </c>
      <c r="D974" s="2" t="str">
        <f>VLOOKUP(A974,ClassificationT!A:C,3,FALSE)</f>
        <v>Grade 11</v>
      </c>
      <c r="E974" s="2">
        <f>VLOOKUP(A974,ClassificationT!A:T,19,FALSE)</f>
        <v>4</v>
      </c>
      <c r="F974" s="2">
        <f>VLOOKUP(A974,ClassificationT!A:T,20,FALSE)</f>
        <v>1</v>
      </c>
      <c r="G974" s="2" t="str">
        <f>IFERROR(VLOOKUP(B974,ClassificationT!B:K,10,FALSE),"-")</f>
        <v>Bachelor's degree</v>
      </c>
      <c r="H974" s="2" t="str">
        <f>IFERROR(VLOOKUP(B974,ClassificationT!B:L,11,FALSE),"-")</f>
        <v>At Least 1 Year Of Experience Directly Related To The Duties And Responsibilities Specified.</v>
      </c>
      <c r="J974" s="2" t="str">
        <v>Teacher,Early Childhood</v>
      </c>
      <c r="K974" s="3"/>
      <c r="N974" s="2"/>
    </row>
    <row r="975" spans="1:14" ht="19.5" customHeight="1" x14ac:dyDescent="0.25">
      <c r="A975" s="2" t="s">
        <v>1359</v>
      </c>
      <c r="B975" s="1" t="str">
        <f>VLOOKUP(A975,ClassificationT!A:B,2,FALSE)</f>
        <v>Teacher/Basic Education</v>
      </c>
      <c r="C975" s="2" t="str">
        <f>VLOOKUP(A975,ClassificationT!A:D,4,FALSE)</f>
        <v>SE</v>
      </c>
      <c r="D975" s="2" t="str">
        <f>VLOOKUP(A975,ClassificationT!A:C,3,FALSE)</f>
        <v>Grade 11</v>
      </c>
      <c r="E975" s="2">
        <f>VLOOKUP(A975,ClassificationT!A:T,19,FALSE)</f>
        <v>4</v>
      </c>
      <c r="F975" s="2">
        <f>VLOOKUP(A975,ClassificationT!A:T,20,FALSE)</f>
        <v>1</v>
      </c>
      <c r="G975" s="2" t="str">
        <f>IFERROR(VLOOKUP(B975,ClassificationT!B:K,10,FALSE),"-")</f>
        <v>Bachelor's degree</v>
      </c>
      <c r="H975" s="2" t="str">
        <f>IFERROR(VLOOKUP(B975,ClassificationT!B:L,11,FALSE),"-")</f>
        <v>At Least 1 Year Of Experience Directly Related To The Duties And Responsibilities Specified.</v>
      </c>
      <c r="J975" s="2" t="str">
        <v>Teacher,Pre-College Programs</v>
      </c>
      <c r="K975" s="3"/>
      <c r="N975" s="2"/>
    </row>
    <row r="976" spans="1:14" ht="19.5" customHeight="1" x14ac:dyDescent="0.25">
      <c r="A976" s="2" t="s">
        <v>1700</v>
      </c>
      <c r="B976" s="1" t="str">
        <f>VLOOKUP(A976,ClassificationT!A:B,2,FALSE)</f>
        <v>Teaching Lab Technician</v>
      </c>
      <c r="C976" s="2" t="str">
        <f>VLOOKUP(A976,ClassificationT!A:D,4,FALSE)</f>
        <v>SN</v>
      </c>
      <c r="D976" s="2" t="str">
        <f>VLOOKUP(A976,ClassificationT!A:C,3,FALSE)</f>
        <v>Grade 08</v>
      </c>
      <c r="E976" s="2">
        <f>VLOOKUP(A976,ClassificationT!A:T,19,FALSE)</f>
        <v>0</v>
      </c>
      <c r="F976" s="2">
        <f>VLOOKUP(A976,ClassificationT!A:T,20,FALSE)</f>
        <v>3</v>
      </c>
      <c r="G976" s="2" t="str">
        <f>IFERROR(VLOOKUP(B976,ClassificationT!B:K,10,FALSE),"-")</f>
        <v>High school diploma or GED</v>
      </c>
      <c r="H976" s="2" t="str">
        <f>IFERROR(VLOOKUP(B976,ClassificationT!B:L,11,FALSE),"-")</f>
        <v>At Least 3 Years Of Experience Directly Related To The Duties And Responsibilities Specified.</v>
      </c>
      <c r="J976" s="2" t="str">
        <v>Teacher/Basic Education</v>
      </c>
      <c r="K976" s="3"/>
      <c r="N976" s="2"/>
    </row>
    <row r="977" spans="1:14" ht="19.5" customHeight="1" x14ac:dyDescent="0.25">
      <c r="A977" s="2" t="s">
        <v>739</v>
      </c>
      <c r="B977" s="1" t="str">
        <f>VLOOKUP(A977,ClassificationT!A:B,2,FALSE)</f>
        <v>Team Opns Dir/Major Sports</v>
      </c>
      <c r="C977" s="2" t="str">
        <f>VLOOKUP(A977,ClassificationT!A:D,4,FALSE)</f>
        <v>SC</v>
      </c>
      <c r="D977" s="2" t="str">
        <f>VLOOKUP(A977,ClassificationT!A:C,3,FALSE)</f>
        <v>Grade 14</v>
      </c>
      <c r="E977" s="2">
        <f>VLOOKUP(A977,ClassificationT!A:T,19,FALSE)</f>
        <v>4</v>
      </c>
      <c r="F977" s="2">
        <f>VLOOKUP(A977,ClassificationT!A:T,20,FALSE)</f>
        <v>3</v>
      </c>
      <c r="G977" s="2" t="str">
        <f>IFERROR(VLOOKUP(B977,ClassificationT!B:K,10,FALSE),"-")</f>
        <v>Bachelor's degree</v>
      </c>
      <c r="H977" s="2" t="str">
        <f>IFERROR(VLOOKUP(B977,ClassificationT!B:L,11,FALSE),"-")</f>
        <v>At Least 3 Years Of Experience Directly Related To The Duties And Responsibilities Specified.</v>
      </c>
      <c r="J977" s="2" t="str">
        <v>Teaching Lab Technician</v>
      </c>
      <c r="K977" s="3"/>
      <c r="N977" s="2"/>
    </row>
    <row r="978" spans="1:14" ht="19.5" customHeight="1" x14ac:dyDescent="0.25">
      <c r="A978" s="2" t="s">
        <v>1149</v>
      </c>
      <c r="B978" s="1" t="str">
        <f>VLOOKUP(A978,ClassificationT!A:B,2,FALSE)</f>
        <v>Technical Analyst 1</v>
      </c>
      <c r="C978" s="2" t="str">
        <f>VLOOKUP(A978,ClassificationT!A:D,4,FALSE)</f>
        <v>SE</v>
      </c>
      <c r="D978" s="2" t="str">
        <f>VLOOKUP(A978,ClassificationT!A:C,3,FALSE)</f>
        <v>Grade 12</v>
      </c>
      <c r="E978" s="2">
        <f>VLOOKUP(A978,ClassificationT!A:T,19,FALSE)</f>
        <v>4</v>
      </c>
      <c r="F978" s="2">
        <f>VLOOKUP(A978,ClassificationT!A:T,20,FALSE)</f>
        <v>0.5</v>
      </c>
      <c r="G978" s="2" t="str">
        <f>IFERROR(VLOOKUP(B978,ClassificationT!B:K,10,FALSE),"-")</f>
        <v>Bachelor's degree</v>
      </c>
      <c r="H978" s="2" t="str">
        <f>IFERROR(VLOOKUP(B978,ClassificationT!B:L,11,FALSE),"-")</f>
        <v>At Least 6 Months Of Progressively Responsible Experience Directly Related To The Duties And Responsibilities Specified.</v>
      </c>
      <c r="J978" s="2" t="str">
        <v>Team Opns Dir/Major Sports</v>
      </c>
      <c r="K978" s="3"/>
      <c r="N978" s="2"/>
    </row>
    <row r="979" spans="1:14" ht="19.5" customHeight="1" x14ac:dyDescent="0.25">
      <c r="A979" s="2" t="s">
        <v>790</v>
      </c>
      <c r="B979" s="1" t="str">
        <f>VLOOKUP(A979,ClassificationT!A:B,2,FALSE)</f>
        <v>Technical Analyst 2</v>
      </c>
      <c r="C979" s="2" t="str">
        <f>VLOOKUP(A979,ClassificationT!A:D,4,FALSE)</f>
        <v>SE</v>
      </c>
      <c r="D979" s="2" t="str">
        <f>VLOOKUP(A979,ClassificationT!A:C,3,FALSE)</f>
        <v>Grade 13</v>
      </c>
      <c r="E979" s="2">
        <f>VLOOKUP(A979,ClassificationT!A:T,19,FALSE)</f>
        <v>4</v>
      </c>
      <c r="F979" s="2">
        <f>VLOOKUP(A979,ClassificationT!A:T,20,FALSE)</f>
        <v>1</v>
      </c>
      <c r="G979" s="2" t="str">
        <f>IFERROR(VLOOKUP(B979,ClassificationT!B:K,10,FALSE),"-")</f>
        <v>Bachelor's degree</v>
      </c>
      <c r="H979" s="2" t="str">
        <f>IFERROR(VLOOKUP(B979,ClassificationT!B:L,11,FALSE),"-")</f>
        <v>At Least 1 Year Of Progressively Responsible Experience Directly Related To The Duties And Responsibilities Specified.</v>
      </c>
      <c r="J979" s="2" t="str">
        <v>Technical Analyst 1</v>
      </c>
      <c r="K979" s="3"/>
      <c r="N979" s="2"/>
    </row>
    <row r="980" spans="1:14" ht="19.5" customHeight="1" x14ac:dyDescent="0.25">
      <c r="A980" s="2" t="s">
        <v>657</v>
      </c>
      <c r="B980" s="1" t="str">
        <f>VLOOKUP(A980,ClassificationT!A:B,2,FALSE)</f>
        <v>Technical Analyst 3</v>
      </c>
      <c r="C980" s="2" t="str">
        <f>VLOOKUP(A980,ClassificationT!A:D,4,FALSE)</f>
        <v>SE</v>
      </c>
      <c r="D980" s="2" t="str">
        <f>VLOOKUP(A980,ClassificationT!A:C,3,FALSE)</f>
        <v>Grade 14</v>
      </c>
      <c r="E980" s="2">
        <f>VLOOKUP(A980,ClassificationT!A:T,19,FALSE)</f>
        <v>4</v>
      </c>
      <c r="F980" s="2">
        <f>VLOOKUP(A980,ClassificationT!A:T,20,FALSE)</f>
        <v>2</v>
      </c>
      <c r="G980" s="2" t="str">
        <f>IFERROR(VLOOKUP(B980,ClassificationT!B:K,10,FALSE),"-")</f>
        <v>Bachelor's degree</v>
      </c>
      <c r="H980" s="2" t="str">
        <f>IFERROR(VLOOKUP(B980,ClassificationT!B:L,11,FALSE),"-")</f>
        <v>At Least 2 Years Of Progressively Responsible Experience Directly Related To The Duties And Responsibilities Specified.</v>
      </c>
      <c r="J980" s="2" t="str">
        <v>Technical Analyst 2</v>
      </c>
      <c r="K980" s="3"/>
      <c r="N980" s="2"/>
    </row>
    <row r="981" spans="1:14" ht="19.5" customHeight="1" x14ac:dyDescent="0.25">
      <c r="A981" s="2" t="s">
        <v>1053</v>
      </c>
      <c r="B981" s="1" t="str">
        <f>VLOOKUP(A981,ClassificationT!A:B,2,FALSE)</f>
        <v>Technical Editor</v>
      </c>
      <c r="C981" s="2" t="str">
        <f>VLOOKUP(A981,ClassificationT!A:D,4,FALSE)</f>
        <v>SE</v>
      </c>
      <c r="D981" s="2" t="str">
        <f>VLOOKUP(A981,ClassificationT!A:C,3,FALSE)</f>
        <v>Grade 12</v>
      </c>
      <c r="E981" s="2">
        <f>VLOOKUP(A981,ClassificationT!A:T,19,FALSE)</f>
        <v>4</v>
      </c>
      <c r="F981" s="2">
        <f>VLOOKUP(A981,ClassificationT!A:T,20,FALSE)</f>
        <v>3</v>
      </c>
      <c r="G981" s="2" t="str">
        <f>IFERROR(VLOOKUP(B981,ClassificationT!B:K,10,FALSE),"-")</f>
        <v>Bachelor's degree</v>
      </c>
      <c r="H981" s="2" t="str">
        <f>IFERROR(VLOOKUP(B981,ClassificationT!B:L,11,FALSE),"-")</f>
        <v>At Least 3 Years Of Experience Directly Related To The Duties And Responsibilities Specified.</v>
      </c>
      <c r="J981" s="2" t="str">
        <v>Technical Analyst 3</v>
      </c>
      <c r="K981" s="3"/>
      <c r="N981" s="2"/>
    </row>
    <row r="982" spans="1:14" ht="19.5" customHeight="1" x14ac:dyDescent="0.25">
      <c r="A982" s="2" t="s">
        <v>1260</v>
      </c>
      <c r="B982" s="1" t="str">
        <f>VLOOKUP(A982,ClassificationT!A:B,2,FALSE)</f>
        <v>Technical Journalist</v>
      </c>
      <c r="C982" s="2" t="str">
        <f>VLOOKUP(A982,ClassificationT!A:D,4,FALSE)</f>
        <v>SE</v>
      </c>
      <c r="D982" s="2" t="str">
        <f>VLOOKUP(A982,ClassificationT!A:C,3,FALSE)</f>
        <v>Grade 11</v>
      </c>
      <c r="E982" s="2">
        <f>VLOOKUP(A982,ClassificationT!A:T,19,FALSE)</f>
        <v>4</v>
      </c>
      <c r="F982" s="2">
        <f>VLOOKUP(A982,ClassificationT!A:T,20,FALSE)</f>
        <v>3</v>
      </c>
      <c r="G982" s="2" t="str">
        <f>IFERROR(VLOOKUP(B982,ClassificationT!B:K,10,FALSE),"-")</f>
        <v>Bachelor's degree</v>
      </c>
      <c r="H982" s="2" t="str">
        <f>IFERROR(VLOOKUP(B982,ClassificationT!B:L,11,FALSE),"-")</f>
        <v>At Least 3 Years Of Experience Directly Related To The Duties And Responsibilities Specified.</v>
      </c>
      <c r="J982" s="2" t="str">
        <v>Technical Editor</v>
      </c>
      <c r="K982" s="3"/>
      <c r="N982" s="2"/>
    </row>
    <row r="983" spans="1:14" ht="19.5" customHeight="1" x14ac:dyDescent="0.25">
      <c r="A983" s="2" t="s">
        <v>1091</v>
      </c>
      <c r="B983" s="1" t="str">
        <f>VLOOKUP(A983,ClassificationT!A:B,2,FALSE)</f>
        <v>Technical Lab Coordinator</v>
      </c>
      <c r="C983" s="2" t="str">
        <f>VLOOKUP(A983,ClassificationT!A:D,4,FALSE)</f>
        <v>SE</v>
      </c>
      <c r="D983" s="2" t="str">
        <f>VLOOKUP(A983,ClassificationT!A:C,3,FALSE)</f>
        <v>Grade 12</v>
      </c>
      <c r="E983" s="2">
        <f>VLOOKUP(A983,ClassificationT!A:T,19,FALSE)</f>
        <v>4</v>
      </c>
      <c r="F983" s="2">
        <f>VLOOKUP(A983,ClassificationT!A:T,20,FALSE)</f>
        <v>5</v>
      </c>
      <c r="G983" s="2" t="str">
        <f>IFERROR(VLOOKUP(B983,ClassificationT!B:K,10,FALSE),"-")</f>
        <v>Bachelor's degree</v>
      </c>
      <c r="H983" s="2" t="str">
        <f>IFERROR(VLOOKUP(B983,ClassificationT!B:L,11,FALSE),"-")</f>
        <v>At Least 5 Years Of Experience Directly Related To The Duties And Responsibilities Specified.</v>
      </c>
      <c r="J983" s="2" t="str">
        <v>Technical Journalist</v>
      </c>
      <c r="K983" s="3"/>
      <c r="N983" s="2"/>
    </row>
    <row r="984" spans="1:14" ht="19.5" customHeight="1" x14ac:dyDescent="0.25">
      <c r="A984" s="2" t="s">
        <v>1333</v>
      </c>
      <c r="B984" s="1" t="str">
        <f>VLOOKUP(A984,ClassificationT!A:B,2,FALSE)</f>
        <v>Technical Stage Manager</v>
      </c>
      <c r="C984" s="2" t="str">
        <f>VLOOKUP(A984,ClassificationT!A:D,4,FALSE)</f>
        <v>SE</v>
      </c>
      <c r="D984" s="2" t="str">
        <f>VLOOKUP(A984,ClassificationT!A:C,3,FALSE)</f>
        <v>Grade 11</v>
      </c>
      <c r="E984" s="2">
        <f>VLOOKUP(A984,ClassificationT!A:T,19,FALSE)</f>
        <v>4</v>
      </c>
      <c r="F984" s="2">
        <f>VLOOKUP(A984,ClassificationT!A:T,20,FALSE)</f>
        <v>1</v>
      </c>
      <c r="G984" s="2" t="str">
        <f>IFERROR(VLOOKUP(B984,ClassificationT!B:K,10,FALSE),"-")</f>
        <v>Bachelor's degree</v>
      </c>
      <c r="H984" s="2" t="str">
        <f>IFERROR(VLOOKUP(B984,ClassificationT!B:L,11,FALSE),"-")</f>
        <v>At Least 1 Year Of Experience Directly Related To The Duties And Responsibilities Specified.</v>
      </c>
      <c r="J984" s="2" t="str">
        <v>Technical Lab Coordinator</v>
      </c>
      <c r="K984" s="3"/>
      <c r="N984" s="2"/>
    </row>
    <row r="985" spans="1:14" ht="19.5" customHeight="1" x14ac:dyDescent="0.25">
      <c r="A985" s="2" t="s">
        <v>902</v>
      </c>
      <c r="B985" s="1" t="str">
        <f>VLOOKUP(A985,ClassificationT!A:B,2,FALSE)</f>
        <v>Technical Training Consultant</v>
      </c>
      <c r="C985" s="2" t="str">
        <f>VLOOKUP(A985,ClassificationT!A:D,4,FALSE)</f>
        <v>SE</v>
      </c>
      <c r="D985" s="2" t="str">
        <f>VLOOKUP(A985,ClassificationT!A:C,3,FALSE)</f>
        <v>Grade 13</v>
      </c>
      <c r="E985" s="2">
        <f>VLOOKUP(A985,ClassificationT!A:T,19,FALSE)</f>
        <v>4</v>
      </c>
      <c r="F985" s="2">
        <f>VLOOKUP(A985,ClassificationT!A:T,20,FALSE)</f>
        <v>3</v>
      </c>
      <c r="G985" s="2" t="str">
        <f>IFERROR(VLOOKUP(B985,ClassificationT!B:K,10,FALSE),"-")</f>
        <v>Bachelor's degree</v>
      </c>
      <c r="H985" s="2" t="str">
        <f>IFERROR(VLOOKUP(B985,ClassificationT!B:L,11,FALSE),"-")</f>
        <v>At Least 3 Years Of Experience Directly Related To The Duties And Responsibilities Specified, Which Includes At Least 1 Year Of Experience Conducting Hands-On Technical Training.</v>
      </c>
      <c r="J985" s="2" t="str">
        <v>Technical Stage Manager</v>
      </c>
      <c r="K985" s="3"/>
      <c r="N985" s="2"/>
    </row>
    <row r="986" spans="1:14" ht="19.5" customHeight="1" x14ac:dyDescent="0.25">
      <c r="A986" s="2" t="s">
        <v>1415</v>
      </c>
      <c r="B986" s="1" t="str">
        <f>VLOOKUP(A986,ClassificationT!A:B,2,FALSE)</f>
        <v>Test Administrator</v>
      </c>
      <c r="C986" s="2" t="str">
        <f>VLOOKUP(A986,ClassificationT!A:D,4,FALSE)</f>
        <v>SN</v>
      </c>
      <c r="D986" s="2" t="str">
        <f>VLOOKUP(A986,ClassificationT!A:C,3,FALSE)</f>
        <v>Grade 10</v>
      </c>
      <c r="E986" s="2">
        <f>VLOOKUP(A986,ClassificationT!A:T,19,FALSE)</f>
        <v>4</v>
      </c>
      <c r="F986" s="2">
        <f>VLOOKUP(A986,ClassificationT!A:T,20,FALSE)</f>
        <v>1</v>
      </c>
      <c r="G986" s="2" t="str">
        <f>IFERROR(VLOOKUP(B986,ClassificationT!B:K,10,FALSE),"-")</f>
        <v>Bachelor's degree</v>
      </c>
      <c r="H986" s="2" t="str">
        <f>IFERROR(VLOOKUP(B986,ClassificationT!B:L,11,FALSE),"-")</f>
        <v>At Least 1 Year Of Experience Directly Related To The Duties And Responsibilities Specified.</v>
      </c>
      <c r="J986" s="2" t="str">
        <v>Technical Training Consultant</v>
      </c>
      <c r="K986" s="3"/>
      <c r="N986" s="2"/>
    </row>
    <row r="987" spans="1:14" ht="19.5" customHeight="1" x14ac:dyDescent="0.25">
      <c r="A987" s="2" t="s">
        <v>1839</v>
      </c>
      <c r="B987" s="1" t="str">
        <f>VLOOKUP(A987,ClassificationT!A:B,2,FALSE)</f>
        <v>Testing Assistant</v>
      </c>
      <c r="C987" s="2" t="str">
        <f>VLOOKUP(A987,ClassificationT!A:D,4,FALSE)</f>
        <v>SU</v>
      </c>
      <c r="D987" s="2" t="str">
        <f>VLOOKUP(A987,ClassificationT!A:C,3,FALSE)</f>
        <v>Grade 07</v>
      </c>
      <c r="E987" s="2">
        <f>VLOOKUP(A987,ClassificationT!A:T,19,FALSE)</f>
        <v>0</v>
      </c>
      <c r="F987" s="2">
        <f>VLOOKUP(A987,ClassificationT!A:T,20,FALSE)</f>
        <v>1</v>
      </c>
      <c r="G987" s="2" t="str">
        <f>IFERROR(VLOOKUP(B987,ClassificationT!B:K,10,FALSE),"-")</f>
        <v>High school diploma or GED</v>
      </c>
      <c r="H987" s="2" t="str">
        <f>IFERROR(VLOOKUP(B987,ClassificationT!B:L,11,FALSE),"-")</f>
        <v>At Least 1 Year Of Experience Directly Related To The Duties And Responsibilities Specified.</v>
      </c>
      <c r="J987" s="2" t="str">
        <v>Test Administrator</v>
      </c>
      <c r="K987" s="3"/>
      <c r="N987" s="2"/>
    </row>
    <row r="988" spans="1:14" ht="19.5" customHeight="1" x14ac:dyDescent="0.25">
      <c r="A988" s="2" t="s">
        <v>3785</v>
      </c>
      <c r="B988" s="1" t="str">
        <f>VLOOKUP(A988,ClassificationT!A:B,2,FALSE)</f>
        <v>Theatre Technical Specialist</v>
      </c>
      <c r="C988" s="2" t="str">
        <f>VLOOKUP(A988,ClassificationT!A:D,4,FALSE)</f>
        <v>SN</v>
      </c>
      <c r="D988" s="2" t="str">
        <f>VLOOKUP(A988,ClassificationT!A:C,3,FALSE)</f>
        <v>Grade 09</v>
      </c>
      <c r="E988" s="2">
        <f>VLOOKUP(A988,ClassificationT!A:T,19,FALSE)</f>
        <v>0</v>
      </c>
      <c r="F988" s="2">
        <f>VLOOKUP(A988,ClassificationT!A:T,20,FALSE)</f>
        <v>3</v>
      </c>
      <c r="G988" s="2" t="str">
        <f>IFERROR(VLOOKUP(B988,ClassificationT!B:K,10,FALSE),"-")</f>
        <v>High school diploma or GED</v>
      </c>
      <c r="H988" s="2" t="str">
        <f>IFERROR(VLOOKUP(B988,ClassificationT!B:L,11,FALSE),"-")</f>
        <v>At least 3 years of experience directly related to the duties and responsibilities specified.</v>
      </c>
      <c r="J988" s="2" t="str">
        <v>Testing Assistant</v>
      </c>
      <c r="K988" s="3"/>
      <c r="N988" s="2"/>
    </row>
    <row r="989" spans="1:14" ht="19.5" customHeight="1" x14ac:dyDescent="0.25">
      <c r="A989" s="2" t="s">
        <v>1755</v>
      </c>
      <c r="B989" s="1" t="str">
        <f>VLOOKUP(A989,ClassificationT!A:B,2,FALSE)</f>
        <v>Theatre/Stage Tech</v>
      </c>
      <c r="C989" s="2" t="str">
        <f>VLOOKUP(A989,ClassificationT!A:D,4,FALSE)</f>
        <v>SN</v>
      </c>
      <c r="D989" s="2" t="str">
        <f>VLOOKUP(A989,ClassificationT!A:C,3,FALSE)</f>
        <v>Grade 08</v>
      </c>
      <c r="E989" s="2">
        <f>VLOOKUP(A989,ClassificationT!A:T,19,FALSE)</f>
        <v>0</v>
      </c>
      <c r="F989" s="2">
        <f>VLOOKUP(A989,ClassificationT!A:T,20,FALSE)</f>
        <v>3</v>
      </c>
      <c r="G989" s="2" t="str">
        <f>IFERROR(VLOOKUP(B989,ClassificationT!B:K,10,FALSE),"-")</f>
        <v>High school diploma or GED</v>
      </c>
      <c r="H989" s="2" t="str">
        <f>IFERROR(VLOOKUP(B989,ClassificationT!B:L,11,FALSE),"-")</f>
        <v>At Least 3 Years Of Experience Directly Related To The Duties And Responsibilities Specified.</v>
      </c>
      <c r="J989" s="2" t="str">
        <v>Theatre Technical Specialist</v>
      </c>
      <c r="K989" s="3"/>
      <c r="N989" s="2"/>
    </row>
    <row r="990" spans="1:14" ht="19.5" customHeight="1" x14ac:dyDescent="0.25">
      <c r="A990" s="4" t="s">
        <v>5361</v>
      </c>
      <c r="B990" s="1" t="str">
        <f>VLOOKUP(A990,ClassificationT!A:B,2,FALSE)</f>
        <v>Thrt Assmnt &amp; CARE Team Coord</v>
      </c>
      <c r="C990" s="4" t="str">
        <f>VLOOKUP(A990,ClassificationT!A:D,4,FALSE)</f>
        <v>SE</v>
      </c>
      <c r="D990" s="4" t="str">
        <f>VLOOKUP(A990,ClassificationT!A:C,3,FALSE)</f>
        <v>Grade 13</v>
      </c>
      <c r="E990" s="4">
        <f>VLOOKUP(A990,ClassificationT!A:T,19,FALSE)</f>
        <v>4</v>
      </c>
      <c r="F990" s="4">
        <f>VLOOKUP(A990,ClassificationT!A:T,20,FALSE)</f>
        <v>3</v>
      </c>
      <c r="G990" s="4" t="str">
        <f>IFERROR(VLOOKUP(B990,ClassificationT!B:K,10,FALSE),"-")</f>
        <v>Bachelor's degree</v>
      </c>
      <c r="H990" s="4" t="str">
        <f>IFERROR(VLOOKUP(B990,ClassificationT!B:L,11,FALSE),"-")</f>
        <v>At least 3 years of experience directly related to the duties and responsibilities specified.</v>
      </c>
      <c r="J990" s="2" t="str">
        <v>Theatre/Stage Tech</v>
      </c>
      <c r="K990" s="3"/>
      <c r="N990" s="2"/>
    </row>
    <row r="991" spans="1:14" ht="19.5" customHeight="1" x14ac:dyDescent="0.25">
      <c r="A991" s="2" t="s">
        <v>1821</v>
      </c>
      <c r="B991" s="1" t="str">
        <f>VLOOKUP(A991,ClassificationT!A:B,2,FALSE)</f>
        <v>Ticket Office Representative</v>
      </c>
      <c r="C991" s="2" t="str">
        <f>VLOOKUP(A991,ClassificationT!A:D,4,FALSE)</f>
        <v>SN</v>
      </c>
      <c r="D991" s="2" t="str">
        <f>VLOOKUP(A991,ClassificationT!A:C,3,FALSE)</f>
        <v>Grade 07</v>
      </c>
      <c r="E991" s="2">
        <f>VLOOKUP(A991,ClassificationT!A:T,19,FALSE)</f>
        <v>0</v>
      </c>
      <c r="F991" s="2">
        <f>VLOOKUP(A991,ClassificationT!A:T,20,FALSE)</f>
        <v>3</v>
      </c>
      <c r="G991" s="2" t="str">
        <f>IFERROR(VLOOKUP(B991,ClassificationT!B:K,10,FALSE),"-")</f>
        <v>High school diploma or GED</v>
      </c>
      <c r="H991" s="2" t="str">
        <f>IFERROR(VLOOKUP(B991,ClassificationT!B:L,11,FALSE),"-")</f>
        <v>At Least 3 Years Of Experience Directly Related To The Duties And Responsibilities Specified.</v>
      </c>
      <c r="J991" s="2" t="str">
        <v>Thrt Assmnt &amp; CARE Team Coord</v>
      </c>
      <c r="K991" s="3"/>
      <c r="N991" s="2"/>
    </row>
    <row r="992" spans="1:14" ht="19.5" customHeight="1" x14ac:dyDescent="0.25">
      <c r="A992" s="2" t="s">
        <v>512</v>
      </c>
      <c r="B992" s="1" t="str">
        <f>VLOOKUP(A992,ClassificationT!A:B,2,FALSE)</f>
        <v>Title IX Coordinator</v>
      </c>
      <c r="C992" s="2" t="str">
        <f>VLOOKUP(A992,ClassificationT!A:D,4,FALSE)</f>
        <v>SE</v>
      </c>
      <c r="D992" s="2" t="str">
        <f>VLOOKUP(A992,ClassificationT!A:C,3,FALSE)</f>
        <v>Grade 15</v>
      </c>
      <c r="E992" s="2">
        <f>VLOOKUP(A992,ClassificationT!A:T,19,FALSE)</f>
        <v>4</v>
      </c>
      <c r="F992" s="2">
        <f>VLOOKUP(A992,ClassificationT!A:T,20,FALSE)</f>
        <v>7</v>
      </c>
      <c r="G992" s="2" t="str">
        <f>IFERROR(VLOOKUP(B992,ClassificationT!B:K,10,FALSE),"-")</f>
        <v>Bachelor's degree</v>
      </c>
      <c r="H992" s="2" t="str">
        <f>IFERROR(VLOOKUP(B992,ClassificationT!B:L,11,FALSE),"-")</f>
        <v>At Least 7 Years Of Experience Directly Related To The Duties And Responsibilities Specified.</v>
      </c>
      <c r="J992" s="2" t="str">
        <v>Ticket Office Representative</v>
      </c>
      <c r="K992" s="3"/>
      <c r="N992" s="2"/>
    </row>
    <row r="993" spans="1:14" ht="19.5" customHeight="1" x14ac:dyDescent="0.25">
      <c r="A993" s="2" t="s">
        <v>1079</v>
      </c>
      <c r="B993" s="1" t="str">
        <f>VLOOKUP(A993,ClassificationT!A:B,2,FALSE)</f>
        <v>Trades Inspector</v>
      </c>
      <c r="C993" s="2" t="str">
        <f>VLOOKUP(A993,ClassificationT!A:D,4,FALSE)</f>
        <v>SE</v>
      </c>
      <c r="D993" s="2" t="str">
        <f>VLOOKUP(A993,ClassificationT!A:C,3,FALSE)</f>
        <v>Grade 13</v>
      </c>
      <c r="E993" s="2">
        <f>VLOOKUP(A993,ClassificationT!A:T,19,FALSE)</f>
        <v>0</v>
      </c>
      <c r="F993" s="2">
        <f>VLOOKUP(A993,ClassificationT!A:T,20,FALSE)</f>
        <v>5</v>
      </c>
      <c r="G993" s="2" t="str">
        <f>IFERROR(VLOOKUP(B993,ClassificationT!B:K,10,FALSE),"-")</f>
        <v>High school diploma or GED</v>
      </c>
      <c r="H993" s="2" t="str">
        <f>IFERROR(VLOOKUP(B993,ClassificationT!B:L,11,FALSE),"-")</f>
        <v>At least 5 years of experience directly related to the duties and responsibilities specified. Certification/Licensure: State of New Mexico Journeyman's License in Appropriate Trade(s); New Mexico Contractor's License in appropriate trade.</v>
      </c>
      <c r="J993" s="2" t="str">
        <v>Title IX Coordinator</v>
      </c>
      <c r="K993" s="3"/>
      <c r="N993" s="2"/>
    </row>
    <row r="994" spans="1:14" ht="19.5" customHeight="1" x14ac:dyDescent="0.25">
      <c r="A994" s="2" t="s">
        <v>2012</v>
      </c>
      <c r="B994" s="1" t="str">
        <f>VLOOKUP(A994,ClassificationT!A:B,2,FALSE)</f>
        <v>Trades Tech Helper</v>
      </c>
      <c r="C994" s="2" t="str">
        <f>VLOOKUP(A994,ClassificationT!A:D,4,FALSE)</f>
        <v>SW</v>
      </c>
      <c r="D994" s="2" t="str">
        <f>VLOOKUP(A994,ClassificationT!A:C,3,FALSE)</f>
        <v>Grade 05</v>
      </c>
      <c r="E994" s="2">
        <f>VLOOKUP(A994,ClassificationT!A:T,19,FALSE)</f>
        <v>0</v>
      </c>
      <c r="F994" s="2">
        <f>VLOOKUP(A994,ClassificationT!A:T,20,FALSE)</f>
        <v>0</v>
      </c>
      <c r="G994" s="2" t="str">
        <f>IFERROR(VLOOKUP(B994,ClassificationT!B:K,10,FALSE),"-")</f>
        <v>Less than high school</v>
      </c>
      <c r="H994" s="2" t="str">
        <f>IFERROR(VLOOKUP(B994,ClassificationT!B:L,11,FALSE),"-")</f>
        <v>No Previous Experience Required.</v>
      </c>
      <c r="J994" s="2" t="str">
        <v>Trades Inspector</v>
      </c>
      <c r="K994" s="3"/>
      <c r="N994" s="2"/>
    </row>
    <row r="995" spans="1:14" ht="19.5" customHeight="1" x14ac:dyDescent="0.25">
      <c r="A995" s="2" t="s">
        <v>1154</v>
      </c>
      <c r="B995" s="1" t="str">
        <f>VLOOKUP(A995,ClassificationT!A:B,2,FALSE)</f>
        <v>Training &amp; Devt Consultant</v>
      </c>
      <c r="C995" s="2" t="str">
        <f>VLOOKUP(A995,ClassificationT!A:D,4,FALSE)</f>
        <v>SE</v>
      </c>
      <c r="D995" s="2" t="str">
        <f>VLOOKUP(A995,ClassificationT!A:C,3,FALSE)</f>
        <v>Grade 12</v>
      </c>
      <c r="E995" s="2">
        <f>VLOOKUP(A995,ClassificationT!A:T,19,FALSE)</f>
        <v>2</v>
      </c>
      <c r="F995" s="2">
        <f>VLOOKUP(A995,ClassificationT!A:T,20,FALSE)</f>
        <v>4</v>
      </c>
      <c r="G995" s="2" t="str">
        <f>IFERROR(VLOOKUP(B995,ClassificationT!B:K,10,FALSE),"-")</f>
        <v>Successful completion of at least 60 college-level credit hours</v>
      </c>
      <c r="H995" s="2" t="str">
        <f>IFERROR(VLOOKUP(B995,ClassificationT!B:L,11,FALSE),"-")</f>
        <v>At Least 4 Years Of Experience Directly Related To The Duties And Responsibilities Specified.</v>
      </c>
      <c r="J995" s="2" t="str">
        <v>Trades Tech Helper</v>
      </c>
      <c r="K995" s="3"/>
      <c r="N995" s="2"/>
    </row>
    <row r="996" spans="1:14" ht="19.5" customHeight="1" x14ac:dyDescent="0.25">
      <c r="A996" s="2" t="s">
        <v>943</v>
      </c>
      <c r="B996" s="1" t="str">
        <f>VLOOKUP(A996,ClassificationT!A:B,2,FALSE)</f>
        <v>Training &amp; Devt Consultant,Sr</v>
      </c>
      <c r="C996" s="2" t="str">
        <f>VLOOKUP(A996,ClassificationT!A:D,4,FALSE)</f>
        <v>SE</v>
      </c>
      <c r="D996" s="2" t="str">
        <f>VLOOKUP(A996,ClassificationT!A:C,3,FALSE)</f>
        <v>Grade 14</v>
      </c>
      <c r="E996" s="2">
        <f>VLOOKUP(A996,ClassificationT!A:T,19,FALSE)</f>
        <v>4</v>
      </c>
      <c r="F996" s="2">
        <f>VLOOKUP(A996,ClassificationT!A:T,20,FALSE)</f>
        <v>5</v>
      </c>
      <c r="G996" s="2" t="str">
        <f>IFERROR(VLOOKUP(B996,ClassificationT!B:K,10,FALSE),"-")</f>
        <v>Bachelor's degree</v>
      </c>
      <c r="H996" s="2" t="str">
        <f>IFERROR(VLOOKUP(B996,ClassificationT!B:L,11,FALSE),"-")</f>
        <v>At Least 5 Years Of Experience Directly Related To The Duties And Responsibilities Specified.</v>
      </c>
      <c r="J996" s="2" t="str">
        <v>Training &amp; Devt Consultant</v>
      </c>
      <c r="K996" s="3"/>
      <c r="N996" s="2"/>
    </row>
    <row r="997" spans="1:14" ht="19.5" customHeight="1" x14ac:dyDescent="0.25">
      <c r="A997" s="2" t="s">
        <v>1225</v>
      </c>
      <c r="B997" s="1" t="str">
        <f>VLOOKUP(A997,ClassificationT!A:B,2,FALSE)</f>
        <v>Training &amp; Devt Specialist</v>
      </c>
      <c r="C997" s="2" t="str">
        <f>VLOOKUP(A997,ClassificationT!A:D,4,FALSE)</f>
        <v>SE</v>
      </c>
      <c r="D997" s="2" t="str">
        <f>VLOOKUP(A997,ClassificationT!A:C,3,FALSE)</f>
        <v>Grade 11</v>
      </c>
      <c r="E997" s="2">
        <f>VLOOKUP(A997,ClassificationT!A:T,19,FALSE)</f>
        <v>2</v>
      </c>
      <c r="F997" s="2">
        <f>VLOOKUP(A997,ClassificationT!A:T,20,FALSE)</f>
        <v>3</v>
      </c>
      <c r="G997" s="2" t="str">
        <f>IFERROR(VLOOKUP(B997,ClassificationT!B:K,10,FALSE),"-")</f>
        <v>Successful completion of at least 60 college-level credit hours</v>
      </c>
      <c r="H997" s="2" t="str">
        <f>IFERROR(VLOOKUP(B997,ClassificationT!B:L,11,FALSE),"-")</f>
        <v>At Least 3 Years Of Experience Directly Related To The Duties And Responsibilities Specified.</v>
      </c>
      <c r="J997" s="2" t="str">
        <v>Training &amp; Devt Consultant,Sr</v>
      </c>
      <c r="K997" s="3"/>
      <c r="N997" s="2"/>
    </row>
    <row r="998" spans="1:14" ht="19.5" customHeight="1" x14ac:dyDescent="0.25">
      <c r="A998" s="2" t="s">
        <v>1151</v>
      </c>
      <c r="B998" s="1" t="str">
        <f>VLOOKUP(A998,ClassificationT!A:B,2,FALSE)</f>
        <v>Training Project Consultant</v>
      </c>
      <c r="C998" s="2" t="str">
        <f>VLOOKUP(A998,ClassificationT!A:D,4,FALSE)</f>
        <v>SE</v>
      </c>
      <c r="D998" s="2" t="str">
        <f>VLOOKUP(A998,ClassificationT!A:C,3,FALSE)</f>
        <v>Grade 12</v>
      </c>
      <c r="E998" s="2">
        <f>VLOOKUP(A998,ClassificationT!A:T,19,FALSE)</f>
        <v>4</v>
      </c>
      <c r="F998" s="2">
        <f>VLOOKUP(A998,ClassificationT!A:T,20,FALSE)</f>
        <v>3</v>
      </c>
      <c r="G998" s="2" t="str">
        <f>IFERROR(VLOOKUP(B998,ClassificationT!B:K,10,FALSE),"-")</f>
        <v>Bachelor's degree in a related field or discipline</v>
      </c>
      <c r="H998" s="2" t="str">
        <f>IFERROR(VLOOKUP(B998,ClassificationT!B:L,11,FALSE),"-")</f>
        <v>At Least 3 Years Of Experience Directly Related To The Duties And Responsibilities Specified.</v>
      </c>
      <c r="J998" s="2" t="str">
        <v>Training &amp; Devt Specialist</v>
      </c>
      <c r="K998" s="3"/>
      <c r="N998" s="2"/>
    </row>
    <row r="999" spans="1:14" ht="19.5" customHeight="1" x14ac:dyDescent="0.25">
      <c r="A999" s="2" t="s">
        <v>1231</v>
      </c>
      <c r="B999" s="1" t="str">
        <f>VLOOKUP(A999,ClassificationT!A:B,2,FALSE)</f>
        <v>Training Specialist</v>
      </c>
      <c r="C999" s="2" t="str">
        <f>VLOOKUP(A999,ClassificationT!A:D,4,FALSE)</f>
        <v>SE</v>
      </c>
      <c r="D999" s="2" t="str">
        <f>VLOOKUP(A999,ClassificationT!A:C,3,FALSE)</f>
        <v>Grade 11</v>
      </c>
      <c r="E999" s="2">
        <f>VLOOKUP(A999,ClassificationT!A:T,19,FALSE)</f>
        <v>2</v>
      </c>
      <c r="F999" s="2">
        <f>VLOOKUP(A999,ClassificationT!A:T,20,FALSE)</f>
        <v>5</v>
      </c>
      <c r="G999" s="2" t="str">
        <f>IFERROR(VLOOKUP(B999,ClassificationT!B:K,10,FALSE),"-")</f>
        <v>Successful completion of at least 60 college-level credit hours</v>
      </c>
      <c r="H999" s="2" t="str">
        <f>IFERROR(VLOOKUP(B999,ClassificationT!B:L,11,FALSE),"-")</f>
        <v>At Least 5 Years Of Experience Directly Related To The Duties And Responsibilities Specified.</v>
      </c>
      <c r="J999" s="2" t="str">
        <v>Training Project Consultant</v>
      </c>
      <c r="K999" s="3"/>
      <c r="N999" s="2"/>
    </row>
    <row r="1000" spans="1:14" ht="19.5" customHeight="1" x14ac:dyDescent="0.25">
      <c r="A1000" s="2" t="s">
        <v>1456</v>
      </c>
      <c r="B1000" s="1" t="str">
        <f>VLOOKUP(A1000,ClassificationT!A:B,2,FALSE)</f>
        <v>Training Support Analyst</v>
      </c>
      <c r="C1000" s="2" t="str">
        <f>VLOOKUP(A1000,ClassificationT!A:D,4,FALSE)</f>
        <v>SN</v>
      </c>
      <c r="D1000" s="2" t="str">
        <f>VLOOKUP(A1000,ClassificationT!A:C,3,FALSE)</f>
        <v>Grade 10</v>
      </c>
      <c r="E1000" s="2">
        <f>VLOOKUP(A1000,ClassificationT!A:T,19,FALSE)</f>
        <v>0</v>
      </c>
      <c r="F1000" s="2">
        <f>VLOOKUP(A1000,ClassificationT!A:T,20,FALSE)</f>
        <v>5</v>
      </c>
      <c r="G1000" s="2" t="str">
        <f>IFERROR(VLOOKUP(B1000,ClassificationT!B:K,10,FALSE),"-")</f>
        <v>High school diploma or GED</v>
      </c>
      <c r="H1000" s="2" t="str">
        <f>IFERROR(VLOOKUP(B1000,ClassificationT!B:L,11,FALSE),"-")</f>
        <v>At Least 5 Years Of Experience Directly Related To The Duties And Responsibilities Specified.</v>
      </c>
      <c r="J1000" s="2" t="str">
        <v>Training Specialist</v>
      </c>
      <c r="K1000" s="3"/>
      <c r="N1000" s="2"/>
    </row>
    <row r="1001" spans="1:14" ht="19.5" customHeight="1" x14ac:dyDescent="0.25">
      <c r="A1001" s="2" t="s">
        <v>1194</v>
      </c>
      <c r="B1001" s="1" t="str">
        <f>VLOOKUP(A1001,ClassificationT!A:B,2,FALSE)</f>
        <v>Transfer Articultn Analyst</v>
      </c>
      <c r="C1001" s="2" t="str">
        <f>VLOOKUP(A1001,ClassificationT!A:D,4,FALSE)</f>
        <v>SN</v>
      </c>
      <c r="D1001" s="2" t="str">
        <f>VLOOKUP(A1001,ClassificationT!A:C,3,FALSE)</f>
        <v>Grade 11</v>
      </c>
      <c r="E1001" s="2">
        <f>VLOOKUP(A1001,ClassificationT!A:T,19,FALSE)</f>
        <v>4</v>
      </c>
      <c r="F1001" s="2">
        <f>VLOOKUP(A1001,ClassificationT!A:T,20,FALSE)</f>
        <v>1</v>
      </c>
      <c r="G1001" s="2" t="str">
        <f>IFERROR(VLOOKUP(B1001,ClassificationT!B:K,10,FALSE),"-")</f>
        <v>Bachelor's degree</v>
      </c>
      <c r="H1001" s="2" t="str">
        <f>IFERROR(VLOOKUP(B1001,ClassificationT!B:L,11,FALSE),"-")</f>
        <v>At Least 1 Year Of Experience Directly Related To The Duties And Responsibilities Specified.</v>
      </c>
      <c r="J1001" s="2" t="str">
        <v>Training Support Analyst</v>
      </c>
      <c r="K1001" s="3"/>
      <c r="N1001" s="2"/>
    </row>
    <row r="1002" spans="1:14" ht="19.5" customHeight="1" x14ac:dyDescent="0.25">
      <c r="A1002" s="2" t="s">
        <v>794</v>
      </c>
      <c r="B1002" s="1" t="str">
        <f>VLOOKUP(A1002,ClassificationT!A:B,2,FALSE)</f>
        <v>Transfer Articultn Manager</v>
      </c>
      <c r="C1002" s="2" t="str">
        <f>VLOOKUP(A1002,ClassificationT!A:D,4,FALSE)</f>
        <v>SE</v>
      </c>
      <c r="D1002" s="2" t="str">
        <f>VLOOKUP(A1002,ClassificationT!A:C,3,FALSE)</f>
        <v>Grade 13</v>
      </c>
      <c r="E1002" s="2">
        <f>VLOOKUP(A1002,ClassificationT!A:T,19,FALSE)</f>
        <v>4</v>
      </c>
      <c r="F1002" s="2">
        <f>VLOOKUP(A1002,ClassificationT!A:T,20,FALSE)</f>
        <v>3</v>
      </c>
      <c r="G1002" s="2" t="str">
        <f>IFERROR(VLOOKUP(B1002,ClassificationT!B:K,10,FALSE),"-")</f>
        <v>Bachelor's degree</v>
      </c>
      <c r="H1002" s="2" t="str">
        <f>IFERROR(VLOOKUP(B1002,ClassificationT!B:L,11,FALSE),"-")</f>
        <v>At Least 3 Years Of Experience Directly Related To The Duties And Responsibilities Specified.</v>
      </c>
      <c r="J1002" s="2" t="str">
        <v>Transfer Articultn Analyst</v>
      </c>
      <c r="K1002" s="3"/>
      <c r="N1002" s="2"/>
    </row>
    <row r="1003" spans="1:14" ht="19.5" customHeight="1" x14ac:dyDescent="0.25">
      <c r="A1003" s="4" t="s">
        <v>3196</v>
      </c>
      <c r="B1003" s="1" t="str">
        <f>VLOOKUP(A1003,ClassificationT!A:B,2,FALSE)</f>
        <v>Transfer Pathways Officer</v>
      </c>
      <c r="C1003" s="2" t="str">
        <f>VLOOKUP(A1003,ClassificationT!A:D,4,FALSE)</f>
        <v>SE</v>
      </c>
      <c r="D1003" s="4" t="str">
        <f>VLOOKUP(A1003,ClassificationT!A:C,3,FALSE)</f>
        <v>Grade 14</v>
      </c>
      <c r="E1003" s="4">
        <f>VLOOKUP(A1003,ClassificationT!A:T,19,FALSE)</f>
        <v>4</v>
      </c>
      <c r="F1003" s="4">
        <f>VLOOKUP(A1003,ClassificationT!A:T,20,FALSE)</f>
        <v>5</v>
      </c>
      <c r="G1003" s="4" t="str">
        <f>IFERROR(VLOOKUP(B1003,ClassificationT!B:K,10,FALSE),"-")</f>
        <v>Bachelor's degree</v>
      </c>
      <c r="H1003" s="4" t="str">
        <f>IFERROR(VLOOKUP(B1003,ClassificationT!B:L,11,FALSE),"-")</f>
        <v>At least 5 years of experience directly related to the duties and responsibilities specified.</v>
      </c>
      <c r="J1003" s="2" t="str">
        <v>Transfer Articultn Manager</v>
      </c>
      <c r="K1003" s="3"/>
      <c r="N1003" s="2"/>
    </row>
    <row r="1004" spans="1:14" ht="19.5" customHeight="1" x14ac:dyDescent="0.25">
      <c r="A1004" s="2" t="s">
        <v>1405</v>
      </c>
      <c r="B1004" s="1" t="str">
        <f>VLOOKUP(A1004,ClassificationT!A:B,2,FALSE)</f>
        <v>Translator/Interpreter</v>
      </c>
      <c r="C1004" s="2" t="str">
        <f>VLOOKUP(A1004,ClassificationT!A:D,4,FALSE)</f>
        <v>SN</v>
      </c>
      <c r="D1004" s="2" t="str">
        <f>VLOOKUP(A1004,ClassificationT!A:C,3,FALSE)</f>
        <v>Grade 10</v>
      </c>
      <c r="E1004" s="2">
        <f>VLOOKUP(A1004,ClassificationT!A:T,19,FALSE)</f>
        <v>4</v>
      </c>
      <c r="F1004" s="2">
        <f>VLOOKUP(A1004,ClassificationT!A:T,20,FALSE)</f>
        <v>1</v>
      </c>
      <c r="G1004" s="2" t="str">
        <f>IFERROR(VLOOKUP(B1004,ClassificationT!B:K,10,FALSE),"-")</f>
        <v>Bachelor's degree</v>
      </c>
      <c r="H1004" s="2" t="str">
        <f>IFERROR(VLOOKUP(B1004,ClassificationT!B:L,11,FALSE),"-")</f>
        <v>At Least 1 Year Of Experience Directly Related To The Duties And Responsibilities Specified.</v>
      </c>
      <c r="J1004" s="2" t="str">
        <v>Transfer Pathways Officer</v>
      </c>
      <c r="K1004" s="3"/>
      <c r="N1004" s="2"/>
    </row>
    <row r="1005" spans="1:14" ht="19.5" customHeight="1" x14ac:dyDescent="0.25">
      <c r="A1005" s="16" t="s">
        <v>1720</v>
      </c>
      <c r="B1005" s="1" t="str">
        <f>VLOOKUP(A1005,ClassificationT!A:B,2,FALSE)</f>
        <v>Transport Vehicle Service Tech</v>
      </c>
      <c r="C1005" s="2" t="str">
        <f>VLOOKUP(A1005,ClassificationT!A:D,4,FALSE)</f>
        <v>SN</v>
      </c>
      <c r="D1005" s="2" t="str">
        <f>VLOOKUP(A1005,ClassificationT!A:C,3,FALSE)</f>
        <v>Grade 08</v>
      </c>
      <c r="E1005" s="2">
        <f>VLOOKUP(A1005,ClassificationT!A:T,19,FALSE)</f>
        <v>0</v>
      </c>
      <c r="F1005" s="2">
        <f>VLOOKUP(A1005,ClassificationT!A:T,20,FALSE)</f>
        <v>3</v>
      </c>
      <c r="G1005" s="2" t="str">
        <f>IFERROR(VLOOKUP(B1005,ClassificationT!B:K,10,FALSE),"-")</f>
        <v>High school diploma or GED</v>
      </c>
      <c r="H1005" s="2" t="str">
        <f>IFERROR(VLOOKUP(B1005,ClassificationT!B:L,11,FALSE),"-")</f>
        <v>At Least 3 Years Of Experience Directly Related To The Duties And Responsibilities Specified.</v>
      </c>
      <c r="J1005" s="2" t="str">
        <v>Translator/Interpreter</v>
      </c>
    </row>
    <row r="1006" spans="1:14" ht="19.5" customHeight="1" x14ac:dyDescent="0.25">
      <c r="A1006" s="16" t="s">
        <v>1108</v>
      </c>
      <c r="B1006" s="1" t="str">
        <f>VLOOKUP(A1006,ClassificationT!A:B,2,FALSE)</f>
        <v>Trauma Consultant</v>
      </c>
      <c r="C1006" s="2" t="str">
        <f>VLOOKUP(A1006,ClassificationT!A:D,4,FALSE)</f>
        <v>SE</v>
      </c>
      <c r="D1006" s="2" t="str">
        <f>VLOOKUP(A1006,ClassificationT!A:C,3,FALSE)</f>
        <v>Grade 12</v>
      </c>
      <c r="E1006" s="2">
        <f>VLOOKUP(A1006,ClassificationT!A:T,19,FALSE)</f>
        <v>6</v>
      </c>
      <c r="F1006" s="2">
        <f>VLOOKUP(A1006,ClassificationT!A:T,20,FALSE)</f>
        <v>3</v>
      </c>
      <c r="G1006" s="2" t="str">
        <f>IFERROR(VLOOKUP(B1006,ClassificationT!B:K,10,FALSE),"-")</f>
        <v>Master's degree in Counseling, Social Work, Psychology, Nursing, or directly related behavioral health field</v>
      </c>
      <c r="H1006" s="2" t="str">
        <f>IFERROR(VLOOKUP(B1006,ClassificationT!B:L,11,FALSE),"-")</f>
        <v>At Least 3 Years Of Experience Directly Related To The Duties And Responsibilities Specified.</v>
      </c>
      <c r="J1006" s="2" t="str">
        <v>Transport Vehicle Service Tech</v>
      </c>
    </row>
    <row r="1007" spans="1:14" ht="19.5" customHeight="1" x14ac:dyDescent="0.25">
      <c r="A1007" s="27" t="s">
        <v>1790</v>
      </c>
      <c r="B1007" s="1" t="str">
        <f>VLOOKUP(A1007,ClassificationT!A:B,2,FALSE)</f>
        <v>Turf Equipment Tech</v>
      </c>
      <c r="C1007" s="2" t="str">
        <f>VLOOKUP(A1007,ClassificationT!A:D,4,FALSE)</f>
        <v>SW</v>
      </c>
      <c r="D1007" s="2" t="str">
        <f>VLOOKUP(A1007,ClassificationT!A:C,3,FALSE)</f>
        <v>Grade 08</v>
      </c>
      <c r="E1007" s="2">
        <f>VLOOKUP(A1007,ClassificationT!A:T,19,FALSE)</f>
        <v>0</v>
      </c>
      <c r="F1007" s="2">
        <f>VLOOKUP(A1007,ClassificationT!A:T,20,FALSE)</f>
        <v>1</v>
      </c>
      <c r="G1007" s="2" t="str">
        <f>IFERROR(VLOOKUP(B1007,ClassificationT!B:K,10,FALSE),"-")</f>
        <v>High school diploma or GED</v>
      </c>
      <c r="H1007" s="2" t="str">
        <f>IFERROR(VLOOKUP(B1007,ClassificationT!B:L,11,FALSE),"-")</f>
        <v xml:space="preserve"> At Least 1 Year Of Experience Directly Related To The Duties And Responsibilities Specified.</v>
      </c>
      <c r="J1007" s="2" t="str">
        <v>Trauma Consultant</v>
      </c>
    </row>
    <row r="1008" spans="1:14" ht="19.5" customHeight="1" x14ac:dyDescent="0.25">
      <c r="A1008" s="27" t="s">
        <v>1985</v>
      </c>
      <c r="B1008" s="1" t="str">
        <f>VLOOKUP(A1008,ClassificationT!A:B,2,FALSE)</f>
        <v>Turf Tech</v>
      </c>
      <c r="C1008" s="2" t="str">
        <f>VLOOKUP(A1008,ClassificationT!A:D,4,FALSE)</f>
        <v>SW</v>
      </c>
      <c r="D1008" s="2" t="str">
        <f>VLOOKUP(A1008,ClassificationT!A:C,3,FALSE)</f>
        <v>Grade 05</v>
      </c>
      <c r="E1008" s="2">
        <f>VLOOKUP(A1008,ClassificationT!A:T,19,FALSE)</f>
        <v>0</v>
      </c>
      <c r="F1008" s="2">
        <f>VLOOKUP(A1008,ClassificationT!A:T,20,FALSE)</f>
        <v>0.5</v>
      </c>
      <c r="G1008" s="2" t="str">
        <f>IFERROR(VLOOKUP(B1008,ClassificationT!B:K,10,FALSE),"-")</f>
        <v>High school diploma or GED</v>
      </c>
      <c r="H1008" s="2" t="str">
        <f>IFERROR(VLOOKUP(B1008,ClassificationT!B:L,11,FALSE),"-")</f>
        <v xml:space="preserve"> At Least 6 Months Of Experience Directly Related To The Duties And Responsibilities Specified.</v>
      </c>
      <c r="J1008" s="2" t="str">
        <v>Turf Equipment Tech</v>
      </c>
    </row>
    <row r="1009" spans="1:10" ht="19.5" customHeight="1" x14ac:dyDescent="0.25">
      <c r="A1009" s="2" t="s">
        <v>1728</v>
      </c>
      <c r="B1009" s="1" t="str">
        <f>VLOOKUP(A1009,ClassificationT!A:B,2,FALSE)</f>
        <v>Tutor</v>
      </c>
      <c r="C1009" s="2" t="str">
        <f>VLOOKUP(A1009,ClassificationT!A:D,4,FALSE)</f>
        <v>SU</v>
      </c>
      <c r="D1009" s="2" t="str">
        <f>VLOOKUP(A1009,ClassificationT!A:C,3,FALSE)</f>
        <v>Grade 08</v>
      </c>
      <c r="E1009" s="2">
        <f>VLOOKUP(A1009,ClassificationT!A:T,19,FALSE)</f>
        <v>0</v>
      </c>
      <c r="F1009" s="2">
        <f>VLOOKUP(A1009,ClassificationT!A:T,20,FALSE)</f>
        <v>1</v>
      </c>
      <c r="G1009" s="2" t="str">
        <f>IFERROR(VLOOKUP(B1009,ClassificationT!B:K,10,FALSE),"-")</f>
        <v>One year of full-time college</v>
      </c>
      <c r="H1009" s="2" t="str">
        <f>IFERROR(VLOOKUP(B1009,ClassificationT!B:L,11,FALSE),"-")</f>
        <v>At Least 1 Year Of Experience Directly Related To The Duties And Responsibilities Specified.</v>
      </c>
      <c r="J1009" s="2" t="str">
        <v>Turf Tech</v>
      </c>
    </row>
    <row r="1010" spans="1:10" ht="19.5" customHeight="1" x14ac:dyDescent="0.25">
      <c r="A1010" s="2" t="s">
        <v>1051</v>
      </c>
      <c r="B1010" s="1" t="str">
        <f>VLOOKUP(A1010,ClassificationT!A:B,2,FALSE)</f>
        <v>TV Executive Producer</v>
      </c>
      <c r="C1010" s="2" t="str">
        <f>VLOOKUP(A1010,ClassificationT!A:D,4,FALSE)</f>
        <v>SE</v>
      </c>
      <c r="D1010" s="2" t="str">
        <f>VLOOKUP(A1010,ClassificationT!A:C,3,FALSE)</f>
        <v>Grade 12</v>
      </c>
      <c r="E1010" s="2">
        <f>VLOOKUP(A1010,ClassificationT!A:T,19,FALSE)</f>
        <v>4</v>
      </c>
      <c r="F1010" s="2">
        <f>VLOOKUP(A1010,ClassificationT!A:T,20,FALSE)</f>
        <v>3</v>
      </c>
      <c r="G1010" s="2" t="str">
        <f>IFERROR(VLOOKUP(B1010,ClassificationT!B:K,10,FALSE),"-")</f>
        <v>Bachelor's degree</v>
      </c>
      <c r="H1010" s="2" t="str">
        <f>IFERROR(VLOOKUP(B1010,ClassificationT!B:L,11,FALSE),"-")</f>
        <v>At Least 3 Years Of Experience Directly Related To The Duties And Responsibilities Specified.</v>
      </c>
      <c r="J1010" s="2" t="str">
        <v>Tutor</v>
      </c>
    </row>
    <row r="1011" spans="1:10" ht="19.5" customHeight="1" x14ac:dyDescent="0.25">
      <c r="A1011" s="2" t="s">
        <v>840</v>
      </c>
      <c r="B1011" s="1" t="str">
        <f>VLOOKUP(A1011,ClassificationT!A:B,2,FALSE)</f>
        <v>TV Production Mgr/Director</v>
      </c>
      <c r="C1011" s="2" t="str">
        <f>VLOOKUP(A1011,ClassificationT!A:D,4,FALSE)</f>
        <v>SE</v>
      </c>
      <c r="D1011" s="2" t="str">
        <f>VLOOKUP(A1011,ClassificationT!A:C,3,FALSE)</f>
        <v>Grade 13</v>
      </c>
      <c r="E1011" s="2">
        <f>VLOOKUP(A1011,ClassificationT!A:T,19,FALSE)</f>
        <v>4</v>
      </c>
      <c r="F1011" s="2">
        <f>VLOOKUP(A1011,ClassificationT!A:T,20,FALSE)</f>
        <v>3</v>
      </c>
      <c r="G1011" s="2" t="str">
        <f>IFERROR(VLOOKUP(B1011,ClassificationT!B:K,10,FALSE),"-")</f>
        <v>Bachelor's degree</v>
      </c>
      <c r="H1011" s="2" t="str">
        <f>IFERROR(VLOOKUP(B1011,ClassificationT!B:L,11,FALSE),"-")</f>
        <v>At Least 3 Years Of Experience Directly Related To The Duties And Responsibilities Specified.</v>
      </c>
      <c r="J1011" s="2" t="str">
        <v>TV Executive Producer</v>
      </c>
    </row>
    <row r="1012" spans="1:10" ht="19.5" customHeight="1" x14ac:dyDescent="0.25">
      <c r="A1012" s="2" t="s">
        <v>1709</v>
      </c>
      <c r="B1012" s="1" t="str">
        <f>VLOOKUP(A1012,ClassificationT!A:B,2,FALSE)</f>
        <v>TV Production Tech 1</v>
      </c>
      <c r="C1012" s="2" t="str">
        <f>VLOOKUP(A1012,ClassificationT!A:D,4,FALSE)</f>
        <v>SN</v>
      </c>
      <c r="D1012" s="2" t="str">
        <f>VLOOKUP(A1012,ClassificationT!A:C,3,FALSE)</f>
        <v>Grade 08</v>
      </c>
      <c r="E1012" s="2">
        <f>VLOOKUP(A1012,ClassificationT!A:T,19,FALSE)</f>
        <v>0</v>
      </c>
      <c r="F1012" s="2">
        <f>VLOOKUP(A1012,ClassificationT!A:T,20,FALSE)</f>
        <v>1</v>
      </c>
      <c r="G1012" s="2" t="str">
        <f>IFERROR(VLOOKUP(B1012,ClassificationT!B:K,10,FALSE),"-")</f>
        <v>High school diploma or GED</v>
      </c>
      <c r="H1012" s="2" t="str">
        <f>IFERROR(VLOOKUP(B1012,ClassificationT!B:L,11,FALSE),"-")</f>
        <v>At Least 1 Year Of Experience Directly Related To The Duties And Responsibilities Specified.</v>
      </c>
      <c r="J1012" s="2" t="str">
        <v>TV Production Mgr/Director</v>
      </c>
    </row>
    <row r="1013" spans="1:10" ht="19.5" customHeight="1" x14ac:dyDescent="0.25">
      <c r="A1013" s="27" t="s">
        <v>1423</v>
      </c>
      <c r="B1013" s="1" t="str">
        <f>VLOOKUP(A1013,ClassificationT!A:B,2,FALSE)</f>
        <v>TV Production Tech 2</v>
      </c>
      <c r="C1013" s="2" t="str">
        <f>VLOOKUP(A1013,ClassificationT!A:D,4,FALSE)</f>
        <v>SN</v>
      </c>
      <c r="D1013" s="2" t="str">
        <f>VLOOKUP(A1013,ClassificationT!A:C,3,FALSE)</f>
        <v>Grade 10</v>
      </c>
      <c r="E1013" s="2">
        <f>VLOOKUP(A1013,ClassificationT!A:T,19,FALSE)</f>
        <v>4</v>
      </c>
      <c r="F1013" s="2">
        <f>VLOOKUP(A1013,ClassificationT!A:T,20,FALSE)</f>
        <v>3</v>
      </c>
      <c r="G1013" s="2" t="str">
        <f>IFERROR(VLOOKUP(B1013,ClassificationT!B:K,10,FALSE),"-")</f>
        <v>Bachelor's degree</v>
      </c>
      <c r="H1013" s="2" t="str">
        <f>IFERROR(VLOOKUP(B1013,ClassificationT!B:L,11,FALSE),"-")</f>
        <v>At Least 3 Years Pf Experience Directly Related To The Duties And Responsibilities Specified.</v>
      </c>
      <c r="J1013" s="2" t="str">
        <v>TV Production Tech 1</v>
      </c>
    </row>
    <row r="1014" spans="1:10" ht="19.5" customHeight="1" x14ac:dyDescent="0.25">
      <c r="A1014" s="27" t="s">
        <v>1216</v>
      </c>
      <c r="B1014" s="1" t="str">
        <f>VLOOKUP(A1014,ClassificationT!A:B,2,FALSE)</f>
        <v>Unit Administrator 1</v>
      </c>
      <c r="C1014" s="2" t="str">
        <f>VLOOKUP(A1014,ClassificationT!A:D,4,FALSE)</f>
        <v>SE</v>
      </c>
      <c r="D1014" s="2" t="str">
        <f>VLOOKUP(A1014,ClassificationT!A:C,3,FALSE)</f>
        <v>Grade 11</v>
      </c>
      <c r="E1014" s="2">
        <f>VLOOKUP(A1014,ClassificationT!A:T,19,FALSE)</f>
        <v>0</v>
      </c>
      <c r="F1014" s="2">
        <f>VLOOKUP(A1014,ClassificationT!A:T,20,FALSE)</f>
        <v>2</v>
      </c>
      <c r="G1014" s="2" t="str">
        <f>IFERROR(VLOOKUP(B1014,ClassificationT!B:K,10,FALSE),"-")</f>
        <v>High school diploma or GED</v>
      </c>
      <c r="H1014" s="2" t="str">
        <f>IFERROR(VLOOKUP(B1014,ClassificationT!B:L,11,FALSE),"-")</f>
        <v>At Least 2 Years Of Experience Managing At Least One Of The Following Functional Areas: Fiscal Services, Administration And/Or Human Resources And 1 Year Of Additional Experience Directly Related To The Duties And Responsibilities Specified.</v>
      </c>
      <c r="J1014" s="2" t="str">
        <v>TV Production Tech 2</v>
      </c>
    </row>
    <row r="1015" spans="1:10" ht="19.5" customHeight="1" x14ac:dyDescent="0.25">
      <c r="A1015" s="27" t="s">
        <v>1010</v>
      </c>
      <c r="B1015" s="1" t="str">
        <f>VLOOKUP(A1015,ClassificationT!A:B,2,FALSE)</f>
        <v>Unit Administrator 2</v>
      </c>
      <c r="C1015" s="2" t="str">
        <f>VLOOKUP(A1015,ClassificationT!A:D,4,FALSE)</f>
        <v>SE</v>
      </c>
      <c r="D1015" s="2" t="str">
        <f>VLOOKUP(A1015,ClassificationT!A:C,3,FALSE)</f>
        <v>Grade 12</v>
      </c>
      <c r="E1015" s="2">
        <f>VLOOKUP(A1015,ClassificationT!A:T,19,FALSE)</f>
        <v>0</v>
      </c>
      <c r="F1015" s="2">
        <f>VLOOKUP(A1015,ClassificationT!A:T,20,FALSE)</f>
        <v>2</v>
      </c>
      <c r="G1015" s="2" t="str">
        <f>IFERROR(VLOOKUP(B1015,ClassificationT!B:K,10,FALSE),"-")</f>
        <v>High school diploma or GED</v>
      </c>
      <c r="H1015" s="2" t="str">
        <f>IFERROR(VLOOKUP(B1015,ClassificationT!B:L,11,FALSE),"-")</f>
        <v>At Least 2 Years Of Experience Managing At Least One Of The Following Functional Areas: Fiscal Services, Administration And/Or Human Resources And 2 Years Of Additional Experience Directly Related To The Duties And Responsibilities Specified.</v>
      </c>
      <c r="J1015" s="2" t="str">
        <v>Unit Administrator 1</v>
      </c>
    </row>
    <row r="1016" spans="1:10" ht="19.5" customHeight="1" x14ac:dyDescent="0.25">
      <c r="A1016" s="27" t="s">
        <v>771</v>
      </c>
      <c r="B1016" s="1" t="str">
        <f>VLOOKUP(A1016,ClassificationT!A:B,2,FALSE)</f>
        <v>Unit Administrator 3</v>
      </c>
      <c r="C1016" s="2" t="str">
        <f>VLOOKUP(A1016,ClassificationT!A:D,4,FALSE)</f>
        <v>SE</v>
      </c>
      <c r="D1016" s="2" t="str">
        <f>VLOOKUP(A1016,ClassificationT!A:C,3,FALSE)</f>
        <v>Grade 13</v>
      </c>
      <c r="E1016" s="2">
        <f>VLOOKUP(A1016,ClassificationT!A:T,19,FALSE)</f>
        <v>0</v>
      </c>
      <c r="F1016" s="2">
        <f>VLOOKUP(A1016,ClassificationT!A:T,20,FALSE)</f>
        <v>2</v>
      </c>
      <c r="G1016" s="2" t="str">
        <f>IFERROR(VLOOKUP(B1016,ClassificationT!B:K,10,FALSE),"-")</f>
        <v>High school diploma or GED</v>
      </c>
      <c r="H1016" s="2" t="str">
        <f>IFERROR(VLOOKUP(B1016,ClassificationT!B:L,11,FALSE),"-")</f>
        <v>At Least 2 Years Of Experience Managing At Least One Of The Following Functional Areas: Fiscal Services, Administration And/Or Human Resources And 3 Years Of Additional Experience Directly Related To The Duties And Responsibilities Specified.</v>
      </c>
      <c r="J1016" s="2" t="str">
        <v>Unit Administrator 2</v>
      </c>
    </row>
    <row r="1017" spans="1:10" ht="19.5" customHeight="1" x14ac:dyDescent="0.25">
      <c r="A1017" s="27" t="s">
        <v>1683</v>
      </c>
      <c r="B1017" s="1" t="str">
        <f>VLOOKUP(A1017,ClassificationT!A:B,2,FALSE)</f>
        <v>Unit Procurement Rep</v>
      </c>
      <c r="C1017" s="2" t="str">
        <f>VLOOKUP(A1017,ClassificationT!A:D,4,FALSE)</f>
        <v>SN</v>
      </c>
      <c r="D1017" s="2" t="str">
        <f>VLOOKUP(A1017,ClassificationT!A:C,3,FALSE)</f>
        <v>Grade 08</v>
      </c>
      <c r="E1017" s="2">
        <f>VLOOKUP(A1017,ClassificationT!A:T,19,FALSE)</f>
        <v>0</v>
      </c>
      <c r="F1017" s="2">
        <f>VLOOKUP(A1017,ClassificationT!A:T,20,FALSE)</f>
        <v>2</v>
      </c>
      <c r="G1017" s="2" t="str">
        <f>IFERROR(VLOOKUP(B1017,ClassificationT!B:K,10,FALSE),"-")</f>
        <v>High school diploma or GED</v>
      </c>
      <c r="H1017" s="2" t="str">
        <f>IFERROR(VLOOKUP(B1017,ClassificationT!B:L,11,FALSE),"-")</f>
        <v>At Least 2 Years Of Experience Directly Related To The Duties And Responsibilities Specified.</v>
      </c>
      <c r="J1017" s="2" t="str">
        <v>Unit Administrator 3</v>
      </c>
    </row>
    <row r="1018" spans="1:10" ht="19.5" customHeight="1" x14ac:dyDescent="0.25">
      <c r="A1018" s="14" t="s">
        <v>1552</v>
      </c>
      <c r="B1018" s="1" t="str">
        <f>VLOOKUP(A1018,ClassificationT!A:B,2,FALSE)</f>
        <v>Unit Procurement Rep,Sr</v>
      </c>
      <c r="C1018" s="2" t="str">
        <f>VLOOKUP(A1018,ClassificationT!A:D,4,FALSE)</f>
        <v>SN</v>
      </c>
      <c r="D1018" s="4" t="str">
        <f>VLOOKUP(A1018,ClassificationT!A:C,3,FALSE)</f>
        <v>Grade 10</v>
      </c>
      <c r="E1018" s="4">
        <f>VLOOKUP(A1018,ClassificationT!A:T,19,FALSE)</f>
        <v>0</v>
      </c>
      <c r="F1018" s="4">
        <f>VLOOKUP(A1018,ClassificationT!A:T,20,FALSE)</f>
        <v>4</v>
      </c>
      <c r="G1018" s="4" t="str">
        <f>IFERROR(VLOOKUP(B1018,ClassificationT!B:K,10,FALSE),"-")</f>
        <v>High school diploma or GED</v>
      </c>
      <c r="H1018" s="4" t="str">
        <f>IFERROR(VLOOKUP(B1018,ClassificationT!B:L,11,FALSE),"-")</f>
        <v>At Least 4 Years Of Experience Directly Related To The Duties And Responsibilities Specified.</v>
      </c>
      <c r="J1018" s="2" t="str">
        <v>Unit Procurement Rep</v>
      </c>
    </row>
    <row r="1019" spans="1:10" ht="19.5" customHeight="1" x14ac:dyDescent="0.25">
      <c r="A1019" s="27" t="s">
        <v>661</v>
      </c>
      <c r="B1019" s="1" t="str">
        <f>VLOOKUP(A1019,ClassificationT!A:B,2,FALSE)</f>
        <v>Univ Accreditation Mgr</v>
      </c>
      <c r="C1019" s="2" t="str">
        <f>VLOOKUP(A1019,ClassificationT!A:D,4,FALSE)</f>
        <v>SE</v>
      </c>
      <c r="D1019" s="2" t="str">
        <f>VLOOKUP(A1019,ClassificationT!A:C,3,FALSE)</f>
        <v>Grade 14</v>
      </c>
      <c r="E1019" s="2">
        <f>VLOOKUP(A1019,ClassificationT!A:T,19,FALSE)</f>
        <v>4</v>
      </c>
      <c r="F1019" s="2">
        <f>VLOOKUP(A1019,ClassificationT!A:T,20,FALSE)</f>
        <v>5</v>
      </c>
      <c r="G1019" s="2" t="str">
        <f>IFERROR(VLOOKUP(B1019,ClassificationT!B:K,10,FALSE),"-")</f>
        <v>Bachelor's degree</v>
      </c>
      <c r="H1019" s="2" t="str">
        <f>IFERROR(VLOOKUP(B1019,ClassificationT!B:L,11,FALSE),"-")</f>
        <v>At Least 5 Years Of Experience Directly Related To The Duties And Responsibilities Specified.</v>
      </c>
      <c r="J1019" s="2" t="str">
        <v>Unit Procurement Rep,Sr</v>
      </c>
    </row>
    <row r="1020" spans="1:10" ht="19.5" customHeight="1" x14ac:dyDescent="0.25">
      <c r="A1020" s="27" t="s">
        <v>968</v>
      </c>
      <c r="B1020" s="1" t="str">
        <f>VLOOKUP(A1020,ClassificationT!A:B,2,FALSE)</f>
        <v>Univ Advisement Specialist</v>
      </c>
      <c r="C1020" s="2" t="str">
        <f>VLOOKUP(A1020,ClassificationT!A:D,4,FALSE)</f>
        <v>SE</v>
      </c>
      <c r="D1020" s="2" t="str">
        <f>VLOOKUP(A1020,ClassificationT!A:C,3,FALSE)</f>
        <v>Grade 13</v>
      </c>
      <c r="E1020" s="2">
        <f>VLOOKUP(A1020,ClassificationT!A:T,19,FALSE)</f>
        <v>4</v>
      </c>
      <c r="F1020" s="2">
        <f>VLOOKUP(A1020,ClassificationT!A:T,20,FALSE)</f>
        <v>3</v>
      </c>
      <c r="G1020" s="2" t="str">
        <f>IFERROR(VLOOKUP(B1020,ClassificationT!B:K,10,FALSE),"-")</f>
        <v>Bachelor's degree</v>
      </c>
      <c r="H1020" s="2" t="str">
        <f>IFERROR(VLOOKUP(B1020,ClassificationT!B:L,11,FALSE),"-")</f>
        <v>At Least 3 Years Of Experience Directly Related To The Duties And Responsibilities Specified.</v>
      </c>
      <c r="J1020" s="2" t="str">
        <v>Univ Accreditation Mgr</v>
      </c>
    </row>
    <row r="1021" spans="1:10" ht="19.5" customHeight="1" x14ac:dyDescent="0.25">
      <c r="A1021" s="27" t="s">
        <v>1102</v>
      </c>
      <c r="B1021" s="1" t="str">
        <f>VLOOKUP(A1021,ClassificationT!A:B,2,FALSE)</f>
        <v>Univ Assessment Specialist</v>
      </c>
      <c r="C1021" s="2" t="str">
        <f>VLOOKUP(A1021,ClassificationT!A:D,4,FALSE)</f>
        <v>SE</v>
      </c>
      <c r="D1021" s="2" t="str">
        <f>VLOOKUP(A1021,ClassificationT!A:C,3,FALSE)</f>
        <v>Grade 12</v>
      </c>
      <c r="E1021" s="2">
        <f>VLOOKUP(A1021,ClassificationT!A:T,19,FALSE)</f>
        <v>4</v>
      </c>
      <c r="F1021" s="2">
        <f>VLOOKUP(A1021,ClassificationT!A:T,20,FALSE)</f>
        <v>3</v>
      </c>
      <c r="G1021" s="2" t="str">
        <f>IFERROR(VLOOKUP(B1021,ClassificationT!B:K,10,FALSE),"-")</f>
        <v>Bachelor's degree</v>
      </c>
      <c r="H1021" s="2" t="str">
        <f>IFERROR(VLOOKUP(B1021,ClassificationT!B:L,11,FALSE),"-")</f>
        <v>At Least 3 Years Of Experience Directly Related To The Duties And Responsibilities Specified.</v>
      </c>
      <c r="J1021" s="2" t="str">
        <v>Univ Advisement Specialist</v>
      </c>
    </row>
    <row r="1022" spans="1:10" ht="19.5" customHeight="1" x14ac:dyDescent="0.25">
      <c r="A1022" s="14" t="s">
        <v>5472</v>
      </c>
      <c r="B1022" s="1" t="str">
        <f>VLOOKUP(A1022,ClassificationT!A:B,2,FALSE)</f>
        <v>Univ Assoc Dir,Admis &amp; Recruit</v>
      </c>
      <c r="C1022" s="4" t="str">
        <f>VLOOKUP(A1022,ClassificationT!A:D,4,FALSE)</f>
        <v>SE</v>
      </c>
      <c r="D1022" s="4" t="str">
        <f>VLOOKUP(A1022,ClassificationT!A:C,3,FALSE)</f>
        <v>Grade 15</v>
      </c>
      <c r="E1022" s="4">
        <f>VLOOKUP(A1022,ClassificationT!A:T,19,FALSE)</f>
        <v>4</v>
      </c>
      <c r="F1022" s="4">
        <f>VLOOKUP(A1022,ClassificationT!A:T,20,FALSE)</f>
        <v>5</v>
      </c>
      <c r="G1022" s="4" t="str">
        <f>IFERROR(VLOOKUP(B1022,ClassificationT!B:K,10,FALSE),"-")</f>
        <v>Bachelor's degree</v>
      </c>
      <c r="H1022" s="4" t="str">
        <f>IFERROR(VLOOKUP(B1022,ClassificationT!B:L,11,FALSE),"-")</f>
        <v>At least 5 years of experience directly related to the duties and responsibilities specified.</v>
      </c>
      <c r="J1022" s="2" t="str">
        <v>Univ Assessment Specialist</v>
      </c>
    </row>
    <row r="1023" spans="1:10" ht="19.5" customHeight="1" x14ac:dyDescent="0.25">
      <c r="A1023" s="27" t="s">
        <v>461</v>
      </c>
      <c r="B1023" s="1" t="str">
        <f>VLOOKUP(A1023,ClassificationT!A:B,2,FALSE)</f>
        <v>Univ Budgets Administrator</v>
      </c>
      <c r="C1023" s="2" t="str">
        <f>VLOOKUP(A1023,ClassificationT!A:D,4,FALSE)</f>
        <v>SE</v>
      </c>
      <c r="D1023" s="2" t="str">
        <f>VLOOKUP(A1023,ClassificationT!A:C,3,FALSE)</f>
        <v>Grade 15</v>
      </c>
      <c r="E1023" s="2">
        <f>VLOOKUP(A1023,ClassificationT!A:T,19,FALSE)</f>
        <v>4</v>
      </c>
      <c r="F1023" s="2">
        <f>VLOOKUP(A1023,ClassificationT!A:T,20,FALSE)</f>
        <v>3</v>
      </c>
      <c r="G1023" s="2" t="str">
        <f>IFERROR(VLOOKUP(B1023,ClassificationT!B:K,10,FALSE),"-")</f>
        <v>Bachelor's degree in business or in a related field</v>
      </c>
      <c r="H1023" s="2" t="str">
        <f>IFERROR(VLOOKUP(B1023,ClassificationT!B:L,11,FALSE),"-")</f>
        <v>At Least 3 Years Of Experience Directly Related To The Duties And Responsibilities Specified.</v>
      </c>
      <c r="J1023" s="2" t="str">
        <v>Univ Assoc Dir,Admis &amp; Recruit</v>
      </c>
    </row>
    <row r="1024" spans="1:10" ht="19.5" customHeight="1" x14ac:dyDescent="0.25">
      <c r="A1024" s="2" t="s">
        <v>846</v>
      </c>
      <c r="B1024" s="1" t="str">
        <f>VLOOKUP(A1024,ClassificationT!A:B,2,FALSE)</f>
        <v>Univ Communication Rep</v>
      </c>
      <c r="C1024" s="2" t="str">
        <f>VLOOKUP(A1024,ClassificationT!A:D,4,FALSE)</f>
        <v>SE</v>
      </c>
      <c r="D1024" s="2" t="str">
        <f>VLOOKUP(A1024,ClassificationT!A:C,3,FALSE)</f>
        <v>Grade 13</v>
      </c>
      <c r="E1024" s="2">
        <f>VLOOKUP(A1024,ClassificationT!A:T,19,FALSE)</f>
        <v>4</v>
      </c>
      <c r="F1024" s="2">
        <f>VLOOKUP(A1024,ClassificationT!A:T,20,FALSE)</f>
        <v>3</v>
      </c>
      <c r="G1024" s="2" t="str">
        <f>IFERROR(VLOOKUP(B1024,ClassificationT!B:K,10,FALSE),"-")</f>
        <v>Bachelor's degree</v>
      </c>
      <c r="H1024" s="2" t="str">
        <f>IFERROR(VLOOKUP(B1024,ClassificationT!B:L,11,FALSE),"-")</f>
        <v>At Least 3 Years Of Experience Directly Related To The Duties And Responsibilities Specified.</v>
      </c>
      <c r="J1024" s="2" t="str">
        <v>Univ Budgets Administrator</v>
      </c>
    </row>
    <row r="1025" spans="1:10" ht="19.5" customHeight="1" x14ac:dyDescent="0.25">
      <c r="A1025" s="2" t="s">
        <v>1055</v>
      </c>
      <c r="B1025" s="1" t="str">
        <f>VLOOKUP(A1025,ClassificationT!A:B,2,FALSE)</f>
        <v>Univ Marketing Rep</v>
      </c>
      <c r="C1025" s="2" t="str">
        <f>VLOOKUP(A1025,ClassificationT!A:D,4,FALSE)</f>
        <v>SE</v>
      </c>
      <c r="D1025" s="2" t="str">
        <f>VLOOKUP(A1025,ClassificationT!A:C,3,FALSE)</f>
        <v>Grade 12</v>
      </c>
      <c r="E1025" s="2">
        <f>VLOOKUP(A1025,ClassificationT!A:T,19,FALSE)</f>
        <v>4</v>
      </c>
      <c r="F1025" s="2">
        <f>VLOOKUP(A1025,ClassificationT!A:T,20,FALSE)</f>
        <v>1</v>
      </c>
      <c r="G1025" s="2" t="str">
        <f>IFERROR(VLOOKUP(B1025,ClassificationT!B:K,10,FALSE),"-")</f>
        <v>Bachelor's degree</v>
      </c>
      <c r="H1025" s="2" t="str">
        <f>IFERROR(VLOOKUP(B1025,ClassificationT!B:L,11,FALSE),"-")</f>
        <v>At Least 1 Year Of Experience Directly Related To The Duties And Responsibilities Specified.</v>
      </c>
      <c r="J1025" s="2" t="str">
        <v>Univ Communication Rep</v>
      </c>
    </row>
    <row r="1026" spans="1:10" ht="19.5" customHeight="1" x14ac:dyDescent="0.25">
      <c r="A1026" s="2" t="s">
        <v>897</v>
      </c>
      <c r="B1026" s="1" t="str">
        <f>VLOOKUP(A1026,ClassificationT!A:B,2,FALSE)</f>
        <v>Univ Marketing Rep,Sr</v>
      </c>
      <c r="C1026" s="2" t="str">
        <f>VLOOKUP(A1026,ClassificationT!A:D,4,FALSE)</f>
        <v>SE</v>
      </c>
      <c r="D1026" s="2" t="str">
        <f>VLOOKUP(A1026,ClassificationT!A:C,3,FALSE)</f>
        <v>Grade 13</v>
      </c>
      <c r="E1026" s="2">
        <f>VLOOKUP(A1026,ClassificationT!A:T,19,FALSE)</f>
        <v>4</v>
      </c>
      <c r="F1026" s="2">
        <f>VLOOKUP(A1026,ClassificationT!A:T,20,FALSE)</f>
        <v>3</v>
      </c>
      <c r="G1026" s="2" t="str">
        <f>IFERROR(VLOOKUP(B1026,ClassificationT!B:K,10,FALSE),"-")</f>
        <v>Bachelor's degree</v>
      </c>
      <c r="H1026" s="2" t="str">
        <f>IFERROR(VLOOKUP(B1026,ClassificationT!B:L,11,FALSE),"-")</f>
        <v>At Least 3 Years Of Experience Directly Related To The Duties And Responsibilities Specified.</v>
      </c>
      <c r="J1026" s="2" t="str">
        <v>Univ Marketing Rep</v>
      </c>
    </row>
    <row r="1027" spans="1:10" ht="19.5" customHeight="1" x14ac:dyDescent="0.25">
      <c r="A1027" s="2" t="s">
        <v>677</v>
      </c>
      <c r="B1027" s="1" t="str">
        <f>VLOOKUP(A1027,ClassificationT!A:B,2,FALSE)</f>
        <v>Univ Media Relations Officer</v>
      </c>
      <c r="C1027" s="2" t="str">
        <f>VLOOKUP(A1027,ClassificationT!A:D,4,FALSE)</f>
        <v>SE</v>
      </c>
      <c r="D1027" s="2" t="str">
        <f>VLOOKUP(A1027,ClassificationT!A:C,3,FALSE)</f>
        <v>Grade 14</v>
      </c>
      <c r="E1027" s="2">
        <f>VLOOKUP(A1027,ClassificationT!A:T,19,FALSE)</f>
        <v>4</v>
      </c>
      <c r="F1027" s="2">
        <f>VLOOKUP(A1027,ClassificationT!A:T,20,FALSE)</f>
        <v>5</v>
      </c>
      <c r="G1027" s="2" t="str">
        <f>IFERROR(VLOOKUP(B1027,ClassificationT!B:K,10,FALSE),"-")</f>
        <v>Bachelor's degree in Journalism, Communications, or other related field</v>
      </c>
      <c r="H1027" s="2" t="str">
        <f>IFERROR(VLOOKUP(B1027,ClassificationT!B:L,11,FALSE),"-")</f>
        <v>At Least 5 Years Of Experience Directly Related To The Duties And Responsibilities Specified.</v>
      </c>
      <c r="J1027" s="2" t="str">
        <v>Univ Marketing Rep,Sr</v>
      </c>
    </row>
    <row r="1028" spans="1:10" ht="19.5" customHeight="1" x14ac:dyDescent="0.25">
      <c r="A1028" s="27" t="s">
        <v>3978</v>
      </c>
      <c r="B1028" s="1" t="str">
        <f>VLOOKUP(A1028,ClassificationT!A:B,2,FALSE)</f>
        <v>Univ Social Media Mgr</v>
      </c>
      <c r="C1028" s="2" t="str">
        <f>VLOOKUP(A1028,ClassificationT!A:D,4,FALSE)</f>
        <v>SE</v>
      </c>
      <c r="D1028" s="2" t="str">
        <f>VLOOKUP(A1028,ClassificationT!A:C,3,FALSE)</f>
        <v>Grade 14</v>
      </c>
      <c r="E1028" s="2">
        <f>VLOOKUP(A1028,ClassificationT!A:T,19,FALSE)</f>
        <v>0</v>
      </c>
      <c r="F1028" s="2">
        <f>VLOOKUP(A1028,ClassificationT!A:T,20,FALSE)</f>
        <v>8</v>
      </c>
      <c r="G1028" s="2" t="str">
        <f>IFERROR(VLOOKUP(B1028,ClassificationT!B:K,10,FALSE),"-")</f>
        <v>High school diploma or GED</v>
      </c>
      <c r="H1028" s="2" t="str">
        <f>IFERROR(VLOOKUP(B1028,ClassificationT!B:L,11,FALSE),"-")</f>
        <v>At least 8 years of experience directly related to the duties and responsibilities specified.</v>
      </c>
      <c r="J1028" s="2" t="str">
        <v>Univ Media Relations Officer</v>
      </c>
    </row>
    <row r="1029" spans="1:10" ht="19.5" customHeight="1" x14ac:dyDescent="0.25">
      <c r="A1029" s="27" t="s">
        <v>613</v>
      </c>
      <c r="B1029" s="1" t="str">
        <f>VLOOKUP(A1029,ClassificationT!A:B,2,FALSE)</f>
        <v>University Archivist</v>
      </c>
      <c r="C1029" s="2" t="str">
        <f>VLOOKUP(A1029,ClassificationT!A:D,4,FALSE)</f>
        <v>SE</v>
      </c>
      <c r="D1029" s="2" t="str">
        <f>VLOOKUP(A1029,ClassificationT!A:C,3,FALSE)</f>
        <v>Grade 14</v>
      </c>
      <c r="E1029" s="2">
        <f>VLOOKUP(A1029,ClassificationT!A:T,19,FALSE)</f>
        <v>4</v>
      </c>
      <c r="F1029" s="2">
        <f>VLOOKUP(A1029,ClassificationT!A:T,20,FALSE)</f>
        <v>10</v>
      </c>
      <c r="G1029" s="2" t="str">
        <f>IFERROR(VLOOKUP(B1029,ClassificationT!B:K,10,FALSE),"-")</f>
        <v>Bachelor's degree</v>
      </c>
      <c r="H1029" s="2" t="str">
        <f>IFERROR(VLOOKUP(B1029,ClassificationT!B:L,11,FALSE),"-")</f>
        <v>At Least 10 Years Of Experience Directly Related To The Duties And Responsibilities Specified.</v>
      </c>
      <c r="J1029" s="2" t="str">
        <v>Univ Social Media Mgr</v>
      </c>
    </row>
    <row r="1030" spans="1:10" ht="19.5" customHeight="1" x14ac:dyDescent="0.25">
      <c r="A1030" s="27" t="s">
        <v>456</v>
      </c>
      <c r="B1030" s="1" t="str">
        <f>VLOOKUP(A1030,ClassificationT!A:B,2,FALSE)</f>
        <v>University Biosafety Officer</v>
      </c>
      <c r="C1030" s="2" t="str">
        <f>VLOOKUP(A1030,ClassificationT!A:D,4,FALSE)</f>
        <v>SE</v>
      </c>
      <c r="D1030" s="2" t="str">
        <f>VLOOKUP(A1030,ClassificationT!A:C,3,FALSE)</f>
        <v>Grade 15</v>
      </c>
      <c r="E1030" s="2">
        <f>VLOOKUP(A1030,ClassificationT!A:T,19,FALSE)</f>
        <v>4</v>
      </c>
      <c r="F1030" s="2">
        <f>VLOOKUP(A1030,ClassificationT!A:T,20,FALSE)</f>
        <v>5</v>
      </c>
      <c r="G1030" s="2" t="str">
        <f>IFERROR(VLOOKUP(B1030,ClassificationT!B:K,10,FALSE),"-")</f>
        <v>Bachelor's degree in Microbiology, Biochemistry, Genetics, Molecular Biology or related field</v>
      </c>
      <c r="H1030" s="2" t="str">
        <f>IFERROR(VLOOKUP(B1030,ClassificationT!B:L,11,FALSE),"-")</f>
        <v>At Least 5 Years Of Experience Directly Related To The Duties And Responsibilities Specified.</v>
      </c>
      <c r="J1030" s="2" t="str">
        <v>University Archivist</v>
      </c>
    </row>
    <row r="1031" spans="1:10" ht="19.5" customHeight="1" x14ac:dyDescent="0.25">
      <c r="A1031" s="27" t="s">
        <v>454</v>
      </c>
      <c r="B1031" s="1" t="str">
        <f>VLOOKUP(A1031,ClassificationT!A:B,2,FALSE)</f>
        <v>University Emergency Manager</v>
      </c>
      <c r="C1031" s="2" t="str">
        <f>VLOOKUP(A1031,ClassificationT!A:D,4,FALSE)</f>
        <v>SE</v>
      </c>
      <c r="D1031" s="2" t="str">
        <f>VLOOKUP(A1031,ClassificationT!A:C,3,FALSE)</f>
        <v>Grade 15</v>
      </c>
      <c r="E1031" s="2">
        <f>VLOOKUP(A1031,ClassificationT!A:T,19,FALSE)</f>
        <v>4</v>
      </c>
      <c r="F1031" s="2">
        <f>VLOOKUP(A1031,ClassificationT!A:T,20,FALSE)</f>
        <v>6</v>
      </c>
      <c r="G1031" s="2" t="str">
        <f>IFERROR(VLOOKUP(B1031,ClassificationT!B:K,10,FALSE),"-")</f>
        <v>Bachelor's degree</v>
      </c>
      <c r="H1031" s="2" t="str">
        <f>IFERROR(VLOOKUP(B1031,ClassificationT!B:L,11,FALSE),"-")</f>
        <v>At Least 6 Years Of Experience Directly Related To The Duties And Responsibilities Specified</v>
      </c>
      <c r="J1031" s="2" t="str">
        <v>University Biosafety Officer</v>
      </c>
    </row>
    <row r="1032" spans="1:10" ht="19.5" customHeight="1" x14ac:dyDescent="0.25">
      <c r="A1032" s="27" t="s">
        <v>413</v>
      </c>
      <c r="B1032" s="1" t="str">
        <f>VLOOKUP(A1032,ClassificationT!A:B,2,FALSE)</f>
        <v>University Facilities Engineer</v>
      </c>
      <c r="C1032" s="2" t="str">
        <f>VLOOKUP(A1032,ClassificationT!A:D,4,FALSE)</f>
        <v>SE</v>
      </c>
      <c r="D1032" s="2" t="str">
        <f>VLOOKUP(A1032,ClassificationT!A:C,3,FALSE)</f>
        <v>Grade 15</v>
      </c>
      <c r="E1032" s="2">
        <f>VLOOKUP(A1032,ClassificationT!A:T,19,FALSE)</f>
        <v>4</v>
      </c>
      <c r="F1032" s="2">
        <f>VLOOKUP(A1032,ClassificationT!A:T,20,FALSE)</f>
        <v>5</v>
      </c>
      <c r="G1032" s="2" t="str">
        <f>IFERROR(VLOOKUP(B1032,ClassificationT!B:K,10,FALSE),"-")</f>
        <v>Bachelor's degree in a directly related Engineering field</v>
      </c>
      <c r="H1032" s="2" t="str">
        <f>IFERROR(VLOOKUP(B1032,ClassificationT!B:L,11,FALSE),"-")</f>
        <v>At Least 5 Years Of Experience Directly Related To The Duties And Responsibilities Specified.</v>
      </c>
      <c r="J1032" s="2" t="str">
        <v>University Emergency Manager</v>
      </c>
    </row>
    <row r="1033" spans="1:10" ht="19.5" customHeight="1" x14ac:dyDescent="0.25">
      <c r="A1033" s="27" t="s">
        <v>1915</v>
      </c>
      <c r="B1033" s="1" t="str">
        <f>VLOOKUP(A1033,ClassificationT!A:B,2,FALSE)</f>
        <v>University House Coord</v>
      </c>
      <c r="C1033" s="2" t="str">
        <f>VLOOKUP(A1033,ClassificationT!A:D,4,FALSE)</f>
        <v>SU</v>
      </c>
      <c r="D1033" s="2" t="str">
        <f>VLOOKUP(A1033,ClassificationT!A:C,3,FALSE)</f>
        <v>Grade 06</v>
      </c>
      <c r="E1033" s="2">
        <f>VLOOKUP(A1033,ClassificationT!A:T,19,FALSE)</f>
        <v>0</v>
      </c>
      <c r="F1033" s="2">
        <f>VLOOKUP(A1033,ClassificationT!A:T,20,FALSE)</f>
        <v>1</v>
      </c>
      <c r="G1033" s="2" t="str">
        <f>IFERROR(VLOOKUP(B1033,ClassificationT!B:K,10,FALSE),"-")</f>
        <v>Less than high school</v>
      </c>
      <c r="H1033" s="2" t="str">
        <f>IFERROR(VLOOKUP(B1033,ClassificationT!B:L,11,FALSE),"-")</f>
        <v>At Least 1 Year Of Experience Directly Related To The Duties And Responsibilities Specified.</v>
      </c>
      <c r="J1033" s="2" t="str">
        <v>University Facilities Engineer</v>
      </c>
    </row>
    <row r="1034" spans="1:10" ht="19.5" customHeight="1" x14ac:dyDescent="0.25">
      <c r="A1034" s="27" t="s">
        <v>339</v>
      </c>
      <c r="B1034" s="1" t="str">
        <f>VLOOKUP(A1034,ClassificationT!A:B,2,FALSE)</f>
        <v>University Ombuds</v>
      </c>
      <c r="C1034" s="2" t="str">
        <f>VLOOKUP(A1034,ClassificationT!A:D,4,FALSE)</f>
        <v>SC</v>
      </c>
      <c r="D1034" s="2" t="str">
        <f>VLOOKUP(A1034,ClassificationT!A:C,3,FALSE)</f>
        <v>Grade 16</v>
      </c>
      <c r="E1034" s="2">
        <f>VLOOKUP(A1034,ClassificationT!A:T,19,FALSE)</f>
        <v>6</v>
      </c>
      <c r="F1034" s="2">
        <f>VLOOKUP(A1034,ClassificationT!A:T,20,FALSE)</f>
        <v>4</v>
      </c>
      <c r="G1034" s="2" t="str">
        <f>IFERROR(VLOOKUP(B1034,ClassificationT!B:K,10,FALSE),"-")</f>
        <v>Master's degree</v>
      </c>
      <c r="H1034" s="2" t="str">
        <f>IFERROR(VLOOKUP(B1034,ClassificationT!B:L,11,FALSE),"-")</f>
        <v>At Least 4 Years Of Experience Directly Related To The Duties And Responsibilities Specified. 
Certification/Licensure
Must Have Basic Mediation Certificate.</v>
      </c>
      <c r="J1034" s="2" t="str">
        <v>University House Coord</v>
      </c>
    </row>
    <row r="1035" spans="1:10" ht="19.5" customHeight="1" x14ac:dyDescent="0.25">
      <c r="A1035" s="2" t="s">
        <v>5316</v>
      </c>
      <c r="B1035" s="1" t="str">
        <f>VLOOKUP(A1035,ClassificationT!A:B,2,FALSE)</f>
        <v>University Planner</v>
      </c>
      <c r="C1035" s="2" t="str">
        <f>VLOOKUP(A1035,ClassificationT!A:D,4,FALSE)</f>
        <v>SE</v>
      </c>
      <c r="D1035" s="2" t="str">
        <f>VLOOKUP(A1035,ClassificationT!A:C,3,FALSE)</f>
        <v>Grade 15</v>
      </c>
      <c r="E1035" s="2">
        <f>VLOOKUP(A1035,ClassificationT!A:T,19,FALSE)</f>
        <v>4</v>
      </c>
      <c r="F1035" s="2">
        <f>VLOOKUP(A1035,ClassificationT!A:T,20,FALSE)</f>
        <v>7</v>
      </c>
      <c r="G1035" s="2" t="str">
        <f>IFERROR(VLOOKUP(B1035,ClassificationT!B:K,10,FALSE),"-")</f>
        <v>Bachelor's degree in a directly related field of study</v>
      </c>
      <c r="H1035" s="2" t="str">
        <f>IFERROR(VLOOKUP(B1035,ClassificationT!B:L,11,FALSE),"-")</f>
        <v>At Least 7 Years Of Experience Directly Related To The Duties And Responsibilities Specified.</v>
      </c>
      <c r="J1035" s="2" t="str">
        <v>University Ombuds</v>
      </c>
    </row>
    <row r="1036" spans="1:10" ht="19.5" customHeight="1" x14ac:dyDescent="0.25">
      <c r="A1036" s="27" t="s">
        <v>503</v>
      </c>
      <c r="B1036" s="1" t="str">
        <f>VLOOKUP(A1036,ClassificationT!A:B,2,FALSE)</f>
        <v>University Policy Officer</v>
      </c>
      <c r="C1036" s="2" t="str">
        <f>VLOOKUP(A1036,ClassificationT!A:D,4,FALSE)</f>
        <v>SE</v>
      </c>
      <c r="D1036" s="2" t="str">
        <f>VLOOKUP(A1036,ClassificationT!A:C,3,FALSE)</f>
        <v>Grade 16</v>
      </c>
      <c r="E1036" s="2">
        <f>VLOOKUP(A1036,ClassificationT!A:T,19,FALSE)</f>
        <v>4</v>
      </c>
      <c r="F1036" s="2">
        <f>VLOOKUP(A1036,ClassificationT!A:T,20,FALSE)</f>
        <v>5</v>
      </c>
      <c r="G1036" s="2" t="str">
        <f>IFERROR(VLOOKUP(B1036,ClassificationT!B:K,10,FALSE),"-")</f>
        <v>Bachelor's degree</v>
      </c>
      <c r="H1036" s="2" t="str">
        <f>IFERROR(VLOOKUP(B1036,ClassificationT!B:L,11,FALSE),"-")</f>
        <v>At Least 5 Years Of Experience Directly Related To The Duties And Responsibilities Specified.</v>
      </c>
      <c r="J1036" s="2" t="str">
        <v>University Planner</v>
      </c>
    </row>
    <row r="1037" spans="1:10" ht="19.5" customHeight="1" x14ac:dyDescent="0.25">
      <c r="A1037" s="27" t="s">
        <v>1000</v>
      </c>
      <c r="B1037" s="1" t="str">
        <f>VLOOKUP(A1037,ClassificationT!A:B,2,FALSE)</f>
        <v>University Policy Specialist</v>
      </c>
      <c r="C1037" s="2" t="str">
        <f>VLOOKUP(A1037,ClassificationT!A:D,4,FALSE)</f>
        <v>SE</v>
      </c>
      <c r="D1037" s="2" t="str">
        <f>VLOOKUP(A1037,ClassificationT!A:C,3,FALSE)</f>
        <v>Grade 12</v>
      </c>
      <c r="E1037" s="2">
        <f>VLOOKUP(A1037,ClassificationT!A:T,19,FALSE)</f>
        <v>4</v>
      </c>
      <c r="F1037" s="2">
        <f>VLOOKUP(A1037,ClassificationT!A:T,20,FALSE)</f>
        <v>3</v>
      </c>
      <c r="G1037" s="2" t="str">
        <f>IFERROR(VLOOKUP(B1037,ClassificationT!B:K,10,FALSE),"-")</f>
        <v>Bachelor's degree</v>
      </c>
      <c r="H1037" s="2" t="str">
        <f>IFERROR(VLOOKUP(B1037,ClassificationT!B:L,11,FALSE),"-")</f>
        <v>At Least 3 Years Of Experience Directly Related To The Duties And Responsibilities Specified.</v>
      </c>
      <c r="J1037" s="2" t="str">
        <v>University Policy Officer</v>
      </c>
    </row>
    <row r="1038" spans="1:10" ht="19.5" customHeight="1" x14ac:dyDescent="0.25">
      <c r="A1038" s="27" t="s">
        <v>296</v>
      </c>
      <c r="B1038" s="1" t="str">
        <f>VLOOKUP(A1038,ClassificationT!A:B,2,FALSE)</f>
        <v>University Secretary</v>
      </c>
      <c r="C1038" s="2" t="str">
        <f>VLOOKUP(A1038,ClassificationT!A:D,4,FALSE)</f>
        <v>SE</v>
      </c>
      <c r="D1038" s="2" t="str">
        <f>VLOOKUP(A1038,ClassificationT!A:C,3,FALSE)</f>
        <v>Grade 16</v>
      </c>
      <c r="E1038" s="2">
        <f>VLOOKUP(A1038,ClassificationT!A:T,19,FALSE)</f>
        <v>4</v>
      </c>
      <c r="F1038" s="2">
        <f>VLOOKUP(A1038,ClassificationT!A:T,20,FALSE)</f>
        <v>7</v>
      </c>
      <c r="G1038" s="2" t="str">
        <f>IFERROR(VLOOKUP(B1038,ClassificationT!B:K,10,FALSE),"-")</f>
        <v>Bachelor's degree</v>
      </c>
      <c r="H1038" s="2" t="str">
        <f>IFERROR(VLOOKUP(B1038,ClassificationT!B:L,11,FALSE),"-")</f>
        <v>At Least 7 Years Of Experience Directly Related To The Duties And Responsibilities Specified.</v>
      </c>
      <c r="J1038" s="2" t="str">
        <v>University Policy Specialist</v>
      </c>
    </row>
    <row r="1039" spans="1:10" ht="19.5" customHeight="1" x14ac:dyDescent="0.25">
      <c r="A1039" s="27" t="s">
        <v>175</v>
      </c>
      <c r="B1039" s="1" t="str">
        <f>VLOOKUP(A1039,ClassificationT!A:B,2,FALSE)</f>
        <v>University Treasurer</v>
      </c>
      <c r="C1039" s="2" t="str">
        <f>VLOOKUP(A1039,ClassificationT!A:D,4,FALSE)</f>
        <v>SC</v>
      </c>
      <c r="D1039" s="2" t="str">
        <f>VLOOKUP(A1039,ClassificationT!A:C,3,FALSE)</f>
        <v>Grade 17</v>
      </c>
      <c r="E1039" s="2">
        <f>VLOOKUP(A1039,ClassificationT!A:T,19,FALSE)</f>
        <v>4</v>
      </c>
      <c r="F1039" s="2">
        <f>VLOOKUP(A1039,ClassificationT!A:T,20,FALSE)</f>
        <v>7</v>
      </c>
      <c r="G1039" s="2" t="str">
        <f>IFERROR(VLOOKUP(B1039,ClassificationT!B:K,10,FALSE),"-")</f>
        <v>Bachelor's degree in Accounting, Finance, or related field</v>
      </c>
      <c r="H1039" s="2" t="str">
        <f>IFERROR(VLOOKUP(B1039,ClassificationT!B:L,11,FALSE),"-")</f>
        <v>At Least 7 Years Of Experience Directly Related To The Duties And Responsibilities Specified.</v>
      </c>
      <c r="J1039" s="2" t="str">
        <v>University Secretary</v>
      </c>
    </row>
    <row r="1040" spans="1:10" ht="19.5" customHeight="1" x14ac:dyDescent="0.25">
      <c r="A1040" s="2" t="s">
        <v>590</v>
      </c>
      <c r="B1040" s="1" t="str">
        <f>VLOOKUP(A1040,ClassificationT!A:B,2,FALSE)</f>
        <v>UNMTemps &amp; Recruitment Srv Mgr</v>
      </c>
      <c r="C1040" s="2" t="str">
        <f>VLOOKUP(A1040,ClassificationT!A:D,4,FALSE)</f>
        <v>SE</v>
      </c>
      <c r="D1040" s="2" t="str">
        <f>VLOOKUP(A1040,ClassificationT!A:C,3,FALSE)</f>
        <v>Grade 14</v>
      </c>
      <c r="E1040" s="2">
        <f>VLOOKUP(A1040,ClassificationT!A:T,19,FALSE)</f>
        <v>4</v>
      </c>
      <c r="F1040" s="2">
        <f>VLOOKUP(A1040,ClassificationT!A:T,20,FALSE)</f>
        <v>5</v>
      </c>
      <c r="G1040" s="2" t="str">
        <f>IFERROR(VLOOKUP(B1040,ClassificationT!B:K,10,FALSE),"-")</f>
        <v>Bachelor's degree</v>
      </c>
      <c r="H1040" s="2" t="str">
        <f>IFERROR(VLOOKUP(B1040,ClassificationT!B:L,11,FALSE),"-")</f>
        <v>At Least 5 Years Of Experience Directly Related To The Duties And Responsibilities Specified.</v>
      </c>
      <c r="J1040" s="2" t="str">
        <v>University Treasurer</v>
      </c>
    </row>
    <row r="1041" spans="1:10" ht="19.5" customHeight="1" x14ac:dyDescent="0.25">
      <c r="A1041" s="115" t="s">
        <v>985</v>
      </c>
      <c r="B1041" s="1" t="str">
        <f>VLOOKUP(A1041,ClassificationT!A:B,2,FALSE)</f>
        <v>Utilities Electrician</v>
      </c>
      <c r="C1041" s="2" t="str">
        <f>VLOOKUP(A1041,ClassificationT!A:D,4,FALSE)</f>
        <v>SN</v>
      </c>
      <c r="D1041" s="2" t="str">
        <f>VLOOKUP(A1041,ClassificationT!A:C,3,FALSE)</f>
        <v>Grade 14</v>
      </c>
      <c r="E1041" s="2">
        <f>VLOOKUP(A1041,ClassificationT!A:T,19,FALSE)</f>
        <v>0</v>
      </c>
      <c r="F1041" s="2">
        <f>VLOOKUP(A1041,ClassificationT!A:T,20,FALSE)</f>
        <v>7</v>
      </c>
      <c r="G1041" s="2" t="str">
        <f>IFERROR(VLOOKUP(B1041,ClassificationT!B:K,10,FALSE),"-")</f>
        <v>High school diploma or GED</v>
      </c>
      <c r="H1041" s="2" t="str">
        <f>IFERROR(VLOOKUP(B1041,ClassificationT!B:L,11,FALSE),"-")</f>
        <v>At least 7 years of experience directly related to the duties and responsibilities specified. Certification/Licensure: OSHA High Voltage Certificate or Equivalent; Electrical Journeyman License (EE98J); Electrical Journeyman License (EL-1J).</v>
      </c>
      <c r="J1041" s="2" t="str">
        <v>UNMTemps &amp; Recruitment Srv Mgr</v>
      </c>
    </row>
    <row r="1042" spans="1:10" ht="19.5" customHeight="1" x14ac:dyDescent="0.25">
      <c r="A1042" s="115" t="s">
        <v>1718</v>
      </c>
      <c r="B1042" s="1" t="str">
        <f>VLOOKUP(A1042,ClassificationT!A:B,2,FALSE)</f>
        <v>Utilities Maint Mech(Pre-Cert)</v>
      </c>
      <c r="C1042" s="2" t="str">
        <f>VLOOKUP(A1042,ClassificationT!A:D,4,FALSE)</f>
        <v>SN</v>
      </c>
      <c r="D1042" s="2" t="str">
        <f>VLOOKUP(A1042,ClassificationT!A:C,3,FALSE)</f>
        <v>Grade 08</v>
      </c>
      <c r="E1042" s="2">
        <f>VLOOKUP(A1042,ClassificationT!A:T,19,FALSE)</f>
        <v>0</v>
      </c>
      <c r="F1042" s="2">
        <f>VLOOKUP(A1042,ClassificationT!A:T,20,FALSE)</f>
        <v>0.5</v>
      </c>
      <c r="G1042" s="2" t="str">
        <f>IFERROR(VLOOKUP(B1042,ClassificationT!B:K,10,FALSE),"-")</f>
        <v>High school diploma or GED</v>
      </c>
      <c r="H1042" s="2" t="str">
        <f>IFERROR(VLOOKUP(B1042,ClassificationT!B:L,11,FALSE),"-")</f>
        <v>At Least 6 Months Of Experience Directly Related To The Duties And Responsibilities Specified.</v>
      </c>
      <c r="J1042" s="2" t="str">
        <v>Utilities Electrician</v>
      </c>
    </row>
    <row r="1043" spans="1:10" ht="19.5" customHeight="1" x14ac:dyDescent="0.25">
      <c r="A1043" s="115" t="s">
        <v>1631</v>
      </c>
      <c r="B1043" s="1" t="str">
        <f>VLOOKUP(A1043,ClassificationT!A:B,2,FALSE)</f>
        <v>Utilities Maint Mechanic 1</v>
      </c>
      <c r="C1043" s="2" t="str">
        <f>VLOOKUP(A1043,ClassificationT!A:D,4,FALSE)</f>
        <v>SW</v>
      </c>
      <c r="D1043" s="2" t="str">
        <f>VLOOKUP(A1043,ClassificationT!A:C,3,FALSE)</f>
        <v>Grade 09</v>
      </c>
      <c r="E1043" s="2">
        <f>VLOOKUP(A1043,ClassificationT!A:T,19,FALSE)</f>
        <v>0</v>
      </c>
      <c r="F1043" s="2">
        <f>VLOOKUP(A1043,ClassificationT!A:T,20,FALSE)</f>
        <v>2</v>
      </c>
      <c r="G1043" s="2" t="str">
        <f>IFERROR(VLOOKUP(B1043,ClassificationT!B:K,10,FALSE),"-")</f>
        <v>High school diploma or GED</v>
      </c>
      <c r="H1043" s="2" t="str">
        <f>IFERROR(VLOOKUP(B1043,ClassificationT!B:L,11,FALSE),"-")</f>
        <v>At least 2 years of experience directly related to the duties and responsibilities specified. Possession of at least one of the following New Mexico Journeyman's licenses/certifications; Plumbing (JP), Pipe Fitter (JPF), Gas (JG), Refrigeration (JR) or Plumber/Gas (JPG).</v>
      </c>
      <c r="J1043" s="2" t="str">
        <v>Utilities Maint Mech(Pre-Cert)</v>
      </c>
    </row>
    <row r="1044" spans="1:10" ht="19.5" customHeight="1" x14ac:dyDescent="0.25">
      <c r="A1044" s="115" t="s">
        <v>1498</v>
      </c>
      <c r="B1044" s="1" t="str">
        <f>VLOOKUP(A1044,ClassificationT!A:B,2,FALSE)</f>
        <v>Utilities Maint Mechanic 2</v>
      </c>
      <c r="C1044" s="2" t="str">
        <f>VLOOKUP(A1044,ClassificationT!A:D,4,FALSE)</f>
        <v>SW</v>
      </c>
      <c r="D1044" s="2" t="str">
        <f>VLOOKUP(A1044,ClassificationT!A:C,3,FALSE)</f>
        <v>Grade 10</v>
      </c>
      <c r="E1044" s="2">
        <f>VLOOKUP(A1044,ClassificationT!A:T,19,FALSE)</f>
        <v>0</v>
      </c>
      <c r="F1044" s="2">
        <f>VLOOKUP(A1044,ClassificationT!A:T,20,FALSE)</f>
        <v>3</v>
      </c>
      <c r="G1044" s="2" t="str">
        <f>IFERROR(VLOOKUP(B1044,ClassificationT!B:K,10,FALSE),"-")</f>
        <v>High school diploma or GED</v>
      </c>
      <c r="H1044" s="2" t="str">
        <f>IFERROR(VLOOKUP(B1044,ClassificationT!B:L,11,FALSE),"-")</f>
        <v>At Least 3 Years Of Experience Directly Related To The Duties And Responsibilities Specified. 
Certification/Licensure: Current New Mexico Journeyman'S Certification/Licensure In Two Of The Following Disciplines: Plumbing (Jp), Pipe Fitting (Jpf), Gas (Jg) Or Refrigeration (Jr). A Journeyman Plumber/Gas License (Jpg) Satisfies The Requirement For Two Journeyman Licenses.</v>
      </c>
      <c r="J1044" s="2" t="str">
        <v>Utilities Maint Mechanic 1</v>
      </c>
    </row>
    <row r="1045" spans="1:10" ht="19.5" customHeight="1" x14ac:dyDescent="0.25">
      <c r="A1045" s="115" t="s">
        <v>1133</v>
      </c>
      <c r="B1045" s="1" t="str">
        <f>VLOOKUP(A1045,ClassificationT!A:B,2,FALSE)</f>
        <v>Utility Plant Opns Supervisor</v>
      </c>
      <c r="C1045" s="2" t="str">
        <f>VLOOKUP(A1045,ClassificationT!A:D,4,FALSE)</f>
        <v>SN</v>
      </c>
      <c r="D1045" s="2" t="str">
        <f>VLOOKUP(A1045,ClassificationT!A:C,3,FALSE)</f>
        <v>Grade 12</v>
      </c>
      <c r="E1045" s="2">
        <f>VLOOKUP(A1045,ClassificationT!A:T,19,FALSE)</f>
        <v>0</v>
      </c>
      <c r="F1045" s="2">
        <f>VLOOKUP(A1045,ClassificationT!A:T,20,FALSE)</f>
        <v>5</v>
      </c>
      <c r="G1045" s="2" t="str">
        <f>IFERROR(VLOOKUP(B1045,ClassificationT!B:K,10,FALSE),"-")</f>
        <v>High school diploma or GED</v>
      </c>
      <c r="H1045" s="2" t="str">
        <f>IFERROR(VLOOKUP(B1045,ClassificationT!B:L,11,FALSE),"-")</f>
        <v>At least 5 years of experience directly related to the duties and responsibilities specified. Certification/Licensure: New Mexico CID Low Pressure Boiler License; New Mexico CID High Pressure Boiler License</v>
      </c>
      <c r="J1045" s="2" t="str">
        <v>Utilities Maint Mechanic 2</v>
      </c>
    </row>
    <row r="1046" spans="1:10" ht="19.5" customHeight="1" x14ac:dyDescent="0.25">
      <c r="A1046" s="27" t="s">
        <v>1763</v>
      </c>
      <c r="B1046" s="1" t="str">
        <f>VLOOKUP(A1046,ClassificationT!A:B,2,FALSE)</f>
        <v>Utility Plant Tech (Pre-Cert)</v>
      </c>
      <c r="C1046" s="2" t="str">
        <f>VLOOKUP(A1046,ClassificationT!A:D,4,FALSE)</f>
        <v>SW</v>
      </c>
      <c r="D1046" s="2" t="str">
        <f>VLOOKUP(A1046,ClassificationT!A:C,3,FALSE)</f>
        <v>Grade 08</v>
      </c>
      <c r="E1046" s="2">
        <f>VLOOKUP(A1046,ClassificationT!A:T,19,FALSE)</f>
        <v>0</v>
      </c>
      <c r="F1046" s="2">
        <f>VLOOKUP(A1046,ClassificationT!A:T,20,FALSE)</f>
        <v>0</v>
      </c>
      <c r="G1046" s="2" t="str">
        <f>IFERROR(VLOOKUP(B1046,ClassificationT!B:K,10,FALSE),"-")</f>
        <v>High school diploma or GED</v>
      </c>
      <c r="H1046" s="2" t="str">
        <f>IFERROR(VLOOKUP(B1046,ClassificationT!B:L,11,FALSE),"-")</f>
        <v>No Previous Experience Required.</v>
      </c>
      <c r="J1046" s="2" t="str">
        <v>Utility Plant Opns Supervisor</v>
      </c>
    </row>
    <row r="1047" spans="1:10" ht="19.5" customHeight="1" x14ac:dyDescent="0.25">
      <c r="A1047" s="27" t="s">
        <v>1639</v>
      </c>
      <c r="B1047" s="1" t="str">
        <f>VLOOKUP(A1047,ClassificationT!A:B,2,FALSE)</f>
        <v>Utility Plant Tech 1</v>
      </c>
      <c r="C1047" s="2" t="str">
        <f>VLOOKUP(A1047,ClassificationT!A:D,4,FALSE)</f>
        <v>SW</v>
      </c>
      <c r="D1047" s="2" t="str">
        <f>VLOOKUP(A1047,ClassificationT!A:C,3,FALSE)</f>
        <v>Grade 09</v>
      </c>
      <c r="E1047" s="2">
        <f>VLOOKUP(A1047,ClassificationT!A:T,19,FALSE)</f>
        <v>0</v>
      </c>
      <c r="F1047" s="2">
        <f>VLOOKUP(A1047,ClassificationT!A:T,20,FALSE)</f>
        <v>1</v>
      </c>
      <c r="G1047" s="2" t="str">
        <f>IFERROR(VLOOKUP(B1047,ClassificationT!B:K,10,FALSE),"-")</f>
        <v>High school diploma or GED</v>
      </c>
      <c r="H1047" s="2" t="str">
        <f>IFERROR(VLOOKUP(B1047,ClassificationT!B:L,11,FALSE),"-")</f>
        <v>At least 1 year of experience directly related to the duties and responsibilities specified. Certification/Licensure: New Mexico CID Low Pressure Boiler License (BO1); New Mexico CID High Pressure Boiler License (BO2).</v>
      </c>
      <c r="J1047" s="2" t="str">
        <v>Utility Plant Tech (Pre-Cert)</v>
      </c>
    </row>
    <row r="1048" spans="1:10" ht="19.5" customHeight="1" x14ac:dyDescent="0.25">
      <c r="A1048" s="27" t="s">
        <v>1506</v>
      </c>
      <c r="B1048" s="1" t="str">
        <f>VLOOKUP(A1048,ClassificationT!A:B,2,FALSE)</f>
        <v>Utility Plant Tech 2</v>
      </c>
      <c r="C1048" s="2" t="str">
        <f>VLOOKUP(A1048,ClassificationT!A:D,4,FALSE)</f>
        <v>SW</v>
      </c>
      <c r="D1048" s="2" t="str">
        <f>VLOOKUP(A1048,ClassificationT!A:C,3,FALSE)</f>
        <v>Grade 10</v>
      </c>
      <c r="E1048" s="2">
        <f>VLOOKUP(A1048,ClassificationT!A:T,19,FALSE)</f>
        <v>0</v>
      </c>
      <c r="F1048" s="2">
        <f>VLOOKUP(A1048,ClassificationT!A:T,20,FALSE)</f>
        <v>3</v>
      </c>
      <c r="G1048" s="2" t="str">
        <f>IFERROR(VLOOKUP(B1048,ClassificationT!B:K,10,FALSE),"-")</f>
        <v>High school diploma or GED</v>
      </c>
      <c r="H1048" s="2" t="str">
        <f>IFERROR(VLOOKUP(B1048,ClassificationT!B:L,11,FALSE),"-")</f>
        <v>At least 3 years of experience directly related to the duties and responsibilities specified. Certification/Licensure: New Mexico CID Low Pressure Boiler License (BO1); New Mexico CID High Pressure Boiler License (BO2).</v>
      </c>
      <c r="J1048" s="2" t="str">
        <v>Utility Plant Tech 1</v>
      </c>
    </row>
    <row r="1049" spans="1:10" ht="19.5" customHeight="1" x14ac:dyDescent="0.25">
      <c r="A1049" s="27" t="s">
        <v>1427</v>
      </c>
      <c r="B1049" s="1" t="str">
        <f>VLOOKUP(A1049,ClassificationT!A:B,2,FALSE)</f>
        <v>Video/Audio Visual Tech</v>
      </c>
      <c r="C1049" s="2" t="str">
        <f>VLOOKUP(A1049,ClassificationT!A:D,4,FALSE)</f>
        <v>SN</v>
      </c>
      <c r="D1049" s="2" t="str">
        <f>VLOOKUP(A1049,ClassificationT!A:C,3,FALSE)</f>
        <v>Grade 10</v>
      </c>
      <c r="E1049" s="2">
        <f>VLOOKUP(A1049,ClassificationT!A:T,19,FALSE)</f>
        <v>0</v>
      </c>
      <c r="F1049" s="2">
        <f>VLOOKUP(A1049,ClassificationT!A:T,20,FALSE)</f>
        <v>5</v>
      </c>
      <c r="G1049" s="2" t="str">
        <f>IFERROR(VLOOKUP(B1049,ClassificationT!B:K,10,FALSE),"-")</f>
        <v>High school diploma or GED</v>
      </c>
      <c r="H1049" s="2" t="str">
        <f>IFERROR(VLOOKUP(B1049,ClassificationT!B:L,11,FALSE),"-")</f>
        <v>At Least 5 Years Of Experience Directly Related To The Duties And Responsibilities Specified.</v>
      </c>
      <c r="J1049" s="2" t="str">
        <v>Utility Plant Tech 2</v>
      </c>
    </row>
    <row r="1050" spans="1:10" ht="19.5" customHeight="1" x14ac:dyDescent="0.25">
      <c r="A1050" s="27" t="s">
        <v>1815</v>
      </c>
      <c r="B1050" s="1" t="str">
        <f>VLOOKUP(A1050,ClassificationT!A:B,2,FALSE)</f>
        <v>Videographer</v>
      </c>
      <c r="C1050" s="2" t="str">
        <f>VLOOKUP(A1050,ClassificationT!A:D,4,FALSE)</f>
        <v>SN</v>
      </c>
      <c r="D1050" s="2" t="str">
        <f>VLOOKUP(A1050,ClassificationT!A:C,3,FALSE)</f>
        <v>Grade 07</v>
      </c>
      <c r="E1050" s="2">
        <f>VLOOKUP(A1050,ClassificationT!A:T,19,FALSE)</f>
        <v>0</v>
      </c>
      <c r="F1050" s="2">
        <f>VLOOKUP(A1050,ClassificationT!A:T,20,FALSE)</f>
        <v>1</v>
      </c>
      <c r="G1050" s="2" t="str">
        <f>IFERROR(VLOOKUP(B1050,ClassificationT!B:K,10,FALSE),"-")</f>
        <v>High school diploma or GED</v>
      </c>
      <c r="H1050" s="2" t="str">
        <f>IFERROR(VLOOKUP(B1050,ClassificationT!B:L,11,FALSE),"-")</f>
        <v>At Least 1 Year Of Experience Directly Related To The Duties And Responsibilities Specified.</v>
      </c>
      <c r="J1050" s="2" t="str">
        <v>Video/Audio Visual Tech</v>
      </c>
    </row>
    <row r="1051" spans="1:10" ht="19.5" customHeight="1" x14ac:dyDescent="0.25">
      <c r="A1051" s="27" t="s">
        <v>129</v>
      </c>
      <c r="B1051" s="1" t="str">
        <f>VLOOKUP(A1051,ClassificationT!A:B,2,FALSE)</f>
        <v>VP,Alumni Relations</v>
      </c>
      <c r="C1051" s="2" t="str">
        <f>VLOOKUP(A1051,ClassificationT!A:D,4,FALSE)</f>
        <v>SC</v>
      </c>
      <c r="D1051" s="2" t="str">
        <f>VLOOKUP(A1051,ClassificationT!A:C,3,FALSE)</f>
        <v>Grade 18</v>
      </c>
      <c r="E1051" s="2">
        <f>VLOOKUP(A1051,ClassificationT!A:T,19,FALSE)</f>
        <v>4</v>
      </c>
      <c r="F1051" s="2">
        <f>VLOOKUP(A1051,ClassificationT!A:T,20,FALSE)</f>
        <v>10</v>
      </c>
      <c r="G1051" s="2" t="str">
        <f>IFERROR(VLOOKUP(B1051,ClassificationT!B:K,10,FALSE),"-")</f>
        <v>Bachelor's degree</v>
      </c>
      <c r="H1051" s="2" t="str">
        <f>IFERROR(VLOOKUP(B1051,ClassificationT!B:L,11,FALSE),"-")</f>
        <v>At Least 10 Years Of Experience Directly Related To The Duties And Responsibilities Specified.</v>
      </c>
      <c r="J1051" s="2" t="str">
        <v>Videographer</v>
      </c>
    </row>
    <row r="1052" spans="1:10" ht="19.5" customHeight="1" x14ac:dyDescent="0.25">
      <c r="A1052" s="27" t="s">
        <v>1529</v>
      </c>
      <c r="B1052" s="1" t="str">
        <f>VLOOKUP(A1052,ClassificationT!A:B,2,FALSE)</f>
        <v>Water Systems Tech</v>
      </c>
      <c r="C1052" s="2" t="str">
        <f>VLOOKUP(A1052,ClassificationT!A:D,4,FALSE)</f>
        <v>SN</v>
      </c>
      <c r="D1052" s="2" t="str">
        <f>VLOOKUP(A1052,ClassificationT!A:C,3,FALSE)</f>
        <v>Grade 10</v>
      </c>
      <c r="E1052" s="2">
        <f>VLOOKUP(A1052,ClassificationT!A:T,19,FALSE)</f>
        <v>0</v>
      </c>
      <c r="F1052" s="2">
        <f>VLOOKUP(A1052,ClassificationT!A:T,20,FALSE)</f>
        <v>2</v>
      </c>
      <c r="G1052" s="2" t="str">
        <f>IFERROR(VLOOKUP(B1052,ClassificationT!B:K,10,FALSE),"-")</f>
        <v>High school diploma or GED</v>
      </c>
      <c r="H1052" s="2" t="str">
        <f>IFERROR(VLOOKUP(B1052,ClassificationT!B:L,11,FALSE),"-")</f>
        <v>At Least 2 Years Of Experience Directly Related To The Duties And Responsibilities Specified. Certification/Licensure: New Mexico Environment Division (Nmed) Water Systems Operator Level Ii Certificate And Backflow Certificate.</v>
      </c>
      <c r="J1052" s="2" t="str">
        <v>VP,Alumni Relations</v>
      </c>
    </row>
    <row r="1053" spans="1:10" ht="19.5" customHeight="1" x14ac:dyDescent="0.25">
      <c r="A1053" s="27" t="s">
        <v>1780</v>
      </c>
      <c r="B1053" s="1" t="str">
        <f>VLOOKUP(A1053,ClassificationT!A:B,2,FALSE)</f>
        <v>Water Systems Tech,Pre-Cert</v>
      </c>
      <c r="C1053" s="2" t="str">
        <f>VLOOKUP(A1053,ClassificationT!A:D,4,FALSE)</f>
        <v>SN</v>
      </c>
      <c r="D1053" s="2" t="str">
        <f>VLOOKUP(A1053,ClassificationT!A:C,3,FALSE)</f>
        <v>Grade 08</v>
      </c>
      <c r="E1053" s="2">
        <f>VLOOKUP(A1053,ClassificationT!A:T,19,FALSE)</f>
        <v>0</v>
      </c>
      <c r="F1053" s="2">
        <f>VLOOKUP(A1053,ClassificationT!A:T,20,FALSE)</f>
        <v>0</v>
      </c>
      <c r="G1053" s="2" t="str">
        <f>IFERROR(VLOOKUP(B1053,ClassificationT!B:K,10,FALSE),"-")</f>
        <v>High school diploma or GED</v>
      </c>
      <c r="H1053" s="2" t="str">
        <f>IFERROR(VLOOKUP(B1053,ClassificationT!B:L,11,FALSE),"-")</f>
        <v>No Previous Experience Required.</v>
      </c>
      <c r="J1053" s="2" t="str">
        <v>Water Systems Tech</v>
      </c>
    </row>
    <row r="1054" spans="1:10" ht="19.5" customHeight="1" x14ac:dyDescent="0.25">
      <c r="A1054" s="27" t="s">
        <v>1190</v>
      </c>
      <c r="B1054" s="1" t="str">
        <f>VLOOKUP(A1054,ClassificationT!A:B,2,FALSE)</f>
        <v>Web Designer</v>
      </c>
      <c r="C1054" s="2" t="str">
        <f>VLOOKUP(A1054,ClassificationT!A:D,4,FALSE)</f>
        <v>SN</v>
      </c>
      <c r="D1054" s="2" t="str">
        <f>VLOOKUP(A1054,ClassificationT!A:C,3,FALSE)</f>
        <v>Grade 11</v>
      </c>
      <c r="E1054" s="2">
        <f>VLOOKUP(A1054,ClassificationT!A:T,19,FALSE)</f>
        <v>0</v>
      </c>
      <c r="F1054" s="2">
        <f>VLOOKUP(A1054,ClassificationT!A:T,20,FALSE)</f>
        <v>3</v>
      </c>
      <c r="G1054" s="2" t="str">
        <f>IFERROR(VLOOKUP(B1054,ClassificationT!B:K,10,FALSE),"-")</f>
        <v>High School Diploma or GED</v>
      </c>
      <c r="H1054" s="2" t="str">
        <f>IFERROR(VLOOKUP(B1054,ClassificationT!B:L,11,FALSE),"-")</f>
        <v>At Least 3 Years Of Experience Directly Related To The Duties And Responsibilities Specified.</v>
      </c>
      <c r="J1054" s="2" t="str">
        <v>Water Systems Tech,Pre-Cert</v>
      </c>
    </row>
    <row r="1055" spans="1:10" ht="19.5" customHeight="1" x14ac:dyDescent="0.25">
      <c r="A1055" s="27" t="s">
        <v>979</v>
      </c>
      <c r="B1055" s="1" t="str">
        <f>VLOOKUP(A1055,ClassificationT!A:B,2,FALSE)</f>
        <v>Web Designer,Sr</v>
      </c>
      <c r="C1055" s="2" t="str">
        <f>VLOOKUP(A1055,ClassificationT!A:D,4,FALSE)</f>
        <v>SN</v>
      </c>
      <c r="D1055" s="2" t="str">
        <f>VLOOKUP(A1055,ClassificationT!A:C,3,FALSE)</f>
        <v>Grade 12</v>
      </c>
      <c r="E1055" s="2">
        <f>VLOOKUP(A1055,ClassificationT!A:T,19,FALSE)</f>
        <v>0</v>
      </c>
      <c r="F1055" s="2">
        <f>VLOOKUP(A1055,ClassificationT!A:T,20,FALSE)</f>
        <v>5</v>
      </c>
      <c r="G1055" s="2" t="str">
        <f>IFERROR(VLOOKUP(B1055,ClassificationT!B:K,10,FALSE),"-")</f>
        <v>High school diploma or GED</v>
      </c>
      <c r="H1055" s="2" t="str">
        <f>IFERROR(VLOOKUP(B1055,ClassificationT!B:L,11,FALSE),"-")</f>
        <v>At Least 5 Years Of Experience Directly Related To The Duties And Responsibilities Specified.</v>
      </c>
      <c r="J1055" s="2" t="str">
        <v>Web Designer</v>
      </c>
    </row>
    <row r="1056" spans="1:10" ht="19.5" customHeight="1" x14ac:dyDescent="0.25">
      <c r="A1056" s="27" t="s">
        <v>599</v>
      </c>
      <c r="B1056" s="1" t="str">
        <f>VLOOKUP(A1056,ClassificationT!A:B,2,FALSE)</f>
        <v>Web Site Administrator</v>
      </c>
      <c r="C1056" s="2" t="str">
        <f>VLOOKUP(A1056,ClassificationT!A:D,4,FALSE)</f>
        <v>SE</v>
      </c>
      <c r="D1056" s="2" t="str">
        <f>VLOOKUP(A1056,ClassificationT!A:C,3,FALSE)</f>
        <v>Grade 14</v>
      </c>
      <c r="E1056" s="2">
        <f>VLOOKUP(A1056,ClassificationT!A:T,19,FALSE)</f>
        <v>4</v>
      </c>
      <c r="F1056" s="2">
        <f>VLOOKUP(A1056,ClassificationT!A:T,20,FALSE)</f>
        <v>3</v>
      </c>
      <c r="G1056" s="2" t="str">
        <f>IFERROR(VLOOKUP(B1056,ClassificationT!B:K,10,FALSE),"-")</f>
        <v>Bachelor's degree</v>
      </c>
      <c r="H1056" s="2" t="str">
        <f>IFERROR(VLOOKUP(B1056,ClassificationT!B:L,11,FALSE),"-")</f>
        <v>At Least 3 Years Of Experience Directly Related To The Duties And Responsibilities Specified.</v>
      </c>
      <c r="J1056" s="2" t="str">
        <v>Web Designer,Sr</v>
      </c>
    </row>
    <row r="1057" spans="1:10" ht="19.5" customHeight="1" x14ac:dyDescent="0.25">
      <c r="A1057" s="116" t="s">
        <v>5379</v>
      </c>
      <c r="B1057" s="1"/>
      <c r="C1057" s="4" t="e">
        <f>VLOOKUP(A1057,ClassificationT!A:D,4,FALSE)</f>
        <v>#N/A</v>
      </c>
      <c r="D1057" s="4" t="e">
        <f>VLOOKUP(A1057,ClassificationT!A:C,3,FALSE)</f>
        <v>#N/A</v>
      </c>
      <c r="E1057" s="4" t="e">
        <f>VLOOKUP(A1057,ClassificationT!A:T,19,FALSE)</f>
        <v>#N/A</v>
      </c>
      <c r="F1057" s="4" t="e">
        <f>VLOOKUP(A1057,ClassificationT!A:T,20,FALSE)</f>
        <v>#N/A</v>
      </c>
      <c r="G1057" s="4" t="str">
        <f>IFERROR(VLOOKUP(B1057,ClassificationT!B:K,10,FALSE),"-")</f>
        <v>-</v>
      </c>
      <c r="H1057" s="4" t="str">
        <f>IFERROR(VLOOKUP(B1057,ClassificationT!B:L,11,FALSE),"-")</f>
        <v>-</v>
      </c>
      <c r="J1057" s="2" t="str">
        <v>Web Site Administrator</v>
      </c>
    </row>
  </sheetData>
  <conditionalFormatting sqref="A1041:A1045">
    <cfRule type="duplicateValues" dxfId="63" priority="26"/>
    <cfRule type="duplicateValues" dxfId="62" priority="27"/>
  </conditionalFormatting>
  <conditionalFormatting sqref="A2:A1040">
    <cfRule type="duplicateValues" dxfId="61" priority="30"/>
  </conditionalFormatting>
  <pageMargins left="0.7" right="0.7" top="0.75" bottom="0.75" header="0.3" footer="0.3"/>
  <pageSetup orientation="portrait" horizontalDpi="1200" verticalDpi="1200"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E20A5-52C6-480B-9F41-D9C27324A53D}">
  <sheetPr codeName="Sheet20">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6.855468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IFERROR(_xlfn.IFS(Table4181920[[#This Row],[NEW Formulae]],"Yes",0,""),"")</f>
        <v/>
      </c>
      <c r="I18" s="77" t="b" cm="1">
        <f t="array" ref="I18">SUMPRODUCT((Table4181920[[#This Row],[Start Date]]&lt;Table4181920[**End Date])*(Table4181920[[#This Row],[**End Date]]&gt;Table4181920[Start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IFERROR(_xlfn.IFS(Table4181920[[#This Row],[NEW Formulae]],"Yes",0,""),"")</f>
        <v/>
      </c>
      <c r="I19" s="83" t="b" cm="1">
        <f t="array" ref="I19">SUMPRODUCT((Table4181920[[#This Row],[Start Date]]&lt;Table4181920[**End Date])*(Table4181920[[#This Row],[**End Date]]&gt;Table4181920[Start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IFERROR(_xlfn.IFS(Table4181920[[#This Row],[NEW Formulae]],"Yes",0,""),"")</f>
        <v/>
      </c>
      <c r="I20" s="77" t="b" cm="1">
        <f t="array" ref="I20">SUMPRODUCT((Table4181920[[#This Row],[Start Date]]&lt;Table4181920[**End Date])*(Table4181920[[#This Row],[**End Date]]&gt;Table4181920[Start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IFERROR(_xlfn.IFS(Table4181920[[#This Row],[NEW Formulae]],"Yes",0,""),"")</f>
        <v/>
      </c>
      <c r="I21" s="77" t="b" cm="1">
        <f t="array" ref="I21">SUMPRODUCT((Table4181920[[#This Row],[Start Date]]&lt;Table4181920[**End Date])*(Table4181920[[#This Row],[**End Date]]&gt;Table4181920[Start Date]))&gt;1</f>
        <v>0</v>
      </c>
      <c r="J21" s="69">
        <f t="shared" si="2"/>
        <v>0</v>
      </c>
      <c r="K21" s="63"/>
    </row>
    <row r="22" spans="1:11" ht="27" customHeight="1" x14ac:dyDescent="0.2">
      <c r="A22" s="55"/>
      <c r="B22" s="56"/>
      <c r="C22" s="72"/>
      <c r="D22" s="73"/>
      <c r="E22" s="74"/>
      <c r="F22" s="80"/>
      <c r="G22" s="75">
        <f t="shared" si="1"/>
        <v>0</v>
      </c>
      <c r="H22" s="76" t="str" cm="1">
        <f t="array" ref="H22">IFERROR(_xlfn.IFS(Table4181920[[#This Row],[NEW Formulae]],"Yes",0,""),"")</f>
        <v/>
      </c>
      <c r="I22" s="77" t="b" cm="1">
        <f t="array" ref="I22">SUMPRODUCT((Table4181920[[#This Row],[Start Date]]&lt;Table4181920[**End Date])*(Table4181920[[#This Row],[**End Date]]&gt;Table4181920[Start Date]))&gt;1</f>
        <v>0</v>
      </c>
      <c r="J22" s="69">
        <f t="shared" si="2"/>
        <v>0</v>
      </c>
      <c r="K22" s="63"/>
    </row>
    <row r="23" spans="1:11" ht="27" customHeight="1" x14ac:dyDescent="0.2">
      <c r="A23" s="55"/>
      <c r="B23" s="56"/>
      <c r="C23" s="72"/>
      <c r="D23" s="73"/>
      <c r="E23" s="74"/>
      <c r="F23" s="80"/>
      <c r="G23" s="75">
        <f t="shared" si="1"/>
        <v>0</v>
      </c>
      <c r="H23" s="76" t="str" cm="1">
        <f t="array" ref="H23">IFERROR(_xlfn.IFS(Table4181920[[#This Row],[NEW Formulae]],"Yes",0,""),"")</f>
        <v/>
      </c>
      <c r="I23" s="77" t="b" cm="1">
        <f t="array" ref="I23">SUMPRODUCT((Table4181920[[#This Row],[Start Date]]&lt;Table4181920[**End Date])*(Table4181920[[#This Row],[**End Date]]&gt;Table4181920[Start Date]))&gt;1</f>
        <v>0</v>
      </c>
      <c r="J23" s="69">
        <f t="shared" si="2"/>
        <v>0</v>
      </c>
      <c r="K23" s="63"/>
    </row>
    <row r="24" spans="1:11" ht="27" customHeight="1" x14ac:dyDescent="0.2">
      <c r="A24" s="55"/>
      <c r="B24" s="56"/>
      <c r="C24" s="78"/>
      <c r="D24" s="73"/>
      <c r="E24" s="74"/>
      <c r="F24" s="80"/>
      <c r="G24" s="75">
        <f t="shared" si="1"/>
        <v>0</v>
      </c>
      <c r="H24" s="76" t="str" cm="1">
        <f t="array" ref="H24">IFERROR(_xlfn.IFS(Table4181920[[#This Row],[NEW Formulae]],"Yes",0,""),"")</f>
        <v/>
      </c>
      <c r="I24" s="77" t="b" cm="1">
        <f t="array" ref="I24">SUMPRODUCT((Table4181920[[#This Row],[Start Date]]&lt;Table4181920[**End Date])*(Table4181920[[#This Row],[**End Date]]&gt;Table4181920[Start Date]))&gt;1</f>
        <v>0</v>
      </c>
      <c r="J24" s="69">
        <f t="shared" si="2"/>
        <v>0</v>
      </c>
      <c r="K24" s="63"/>
    </row>
    <row r="25" spans="1:11" ht="27" customHeight="1" x14ac:dyDescent="0.2">
      <c r="A25" s="55"/>
      <c r="B25" s="56"/>
      <c r="C25" s="78"/>
      <c r="D25" s="73"/>
      <c r="E25" s="74"/>
      <c r="F25" s="80"/>
      <c r="G25" s="75">
        <f t="shared" si="1"/>
        <v>0</v>
      </c>
      <c r="H25" s="76" t="str" cm="1">
        <f t="array" ref="H25">IFERROR(_xlfn.IFS(Table4181920[[#This Row],[NEW Formulae]],"Yes",0,""),"")</f>
        <v/>
      </c>
      <c r="I25" s="77" t="b" cm="1">
        <f t="array" ref="I25">SUMPRODUCT((Table4181920[[#This Row],[Start Date]]&lt;Table4181920[**End Date])*(Table4181920[[#This Row],[**End Date]]&gt;Table4181920[Start Date]))&gt;1</f>
        <v>0</v>
      </c>
      <c r="J25" s="69">
        <f t="shared" si="2"/>
        <v>0</v>
      </c>
      <c r="K25" s="63"/>
    </row>
    <row r="26" spans="1:11" ht="27" customHeight="1" x14ac:dyDescent="0.2">
      <c r="A26" s="55"/>
      <c r="B26" s="56"/>
      <c r="C26" s="78"/>
      <c r="D26" s="73"/>
      <c r="E26" s="74"/>
      <c r="F26" s="80"/>
      <c r="G26" s="75">
        <f t="shared" si="1"/>
        <v>0</v>
      </c>
      <c r="H26" s="76" t="str" cm="1">
        <f t="array" ref="H26">IFERROR(_xlfn.IFS(Table4181920[[#This Row],[NEW Formulae]],"Yes",0,""),"")</f>
        <v/>
      </c>
      <c r="I26" s="77" t="b" cm="1">
        <f t="array" ref="I26">SUMPRODUCT((Table4181920[[#This Row],[Start Date]]&lt;Table4181920[**End Date])*(Table4181920[[#This Row],[**End Date]]&gt;Table4181920[Start Date]))&gt;1</f>
        <v>0</v>
      </c>
      <c r="J26" s="69">
        <f t="shared" si="2"/>
        <v>0</v>
      </c>
      <c r="K26" s="63"/>
    </row>
    <row r="27" spans="1:11" ht="27" customHeight="1" x14ac:dyDescent="0.2">
      <c r="A27" s="55"/>
      <c r="B27" s="56"/>
      <c r="C27" s="78"/>
      <c r="D27" s="73"/>
      <c r="E27" s="74"/>
      <c r="F27" s="80"/>
      <c r="G27" s="75">
        <f t="shared" si="1"/>
        <v>0</v>
      </c>
      <c r="H27" s="76" t="str" cm="1">
        <f t="array" ref="H27">IFERROR(_xlfn.IFS(Table4181920[[#This Row],[NEW Formulae]],"Yes",0,""),"")</f>
        <v/>
      </c>
      <c r="I27" s="77" t="b" cm="1">
        <f t="array" ref="I27">SUMPRODUCT((Table4181920[[#This Row],[Start Date]]&lt;Table4181920[**End Date])*(Table4181920[[#This Row],[**End Date]]&gt;Table4181920[Start Date]))&gt;1</f>
        <v>0</v>
      </c>
      <c r="J27" s="69">
        <f t="shared" si="2"/>
        <v>0</v>
      </c>
      <c r="K27" s="63"/>
    </row>
    <row r="28" spans="1:11" ht="27" customHeight="1" x14ac:dyDescent="0.2">
      <c r="A28" s="55"/>
      <c r="B28" s="56"/>
      <c r="C28" s="78"/>
      <c r="D28" s="73"/>
      <c r="E28" s="74"/>
      <c r="F28" s="80"/>
      <c r="G28" s="75">
        <f t="shared" si="1"/>
        <v>0</v>
      </c>
      <c r="H28" s="76" t="str" cm="1">
        <f t="array" ref="H28">IFERROR(_xlfn.IFS(Table4181920[[#This Row],[NEW Formulae]],"Yes",0,""),"")</f>
        <v/>
      </c>
      <c r="I28" s="77" t="b" cm="1">
        <f t="array" ref="I28">SUMPRODUCT((Table4181920[[#This Row],[Start Date]]&lt;Table4181920[**End Date])*(Table4181920[[#This Row],[**End Date]]&gt;Table4181920[Start Date]))&gt;1</f>
        <v>0</v>
      </c>
      <c r="J28" s="69">
        <f t="shared" si="2"/>
        <v>0</v>
      </c>
      <c r="K28" s="63"/>
    </row>
    <row r="29" spans="1:11" ht="27" customHeight="1" x14ac:dyDescent="0.2">
      <c r="A29" s="55"/>
      <c r="B29" s="56"/>
      <c r="C29" s="78"/>
      <c r="D29" s="73"/>
      <c r="E29" s="74"/>
      <c r="F29" s="80"/>
      <c r="G29" s="75">
        <f t="shared" si="1"/>
        <v>0</v>
      </c>
      <c r="H29" s="76" t="str" cm="1">
        <f t="array" ref="H29">IFERROR(_xlfn.IFS(Table4181920[[#This Row],[NEW Formulae]],"Yes",0,""),"")</f>
        <v/>
      </c>
      <c r="I29" s="77" t="b" cm="1">
        <f t="array" ref="I29">SUMPRODUCT((Table4181920[[#This Row],[Start Date]]&lt;Table4181920[**End Date])*(Table4181920[[#This Row],[**End Date]]&gt;Table4181920[Start Date]))&gt;1</f>
        <v>0</v>
      </c>
      <c r="J29" s="69">
        <f t="shared" si="2"/>
        <v>0</v>
      </c>
      <c r="K29" s="63"/>
    </row>
    <row r="30" spans="1:11" ht="27" customHeight="1" x14ac:dyDescent="0.2">
      <c r="A30" s="55"/>
      <c r="B30" s="56"/>
      <c r="C30" s="78"/>
      <c r="D30" s="73"/>
      <c r="E30" s="74"/>
      <c r="F30" s="80"/>
      <c r="G30" s="75">
        <f t="shared" si="1"/>
        <v>0</v>
      </c>
      <c r="H30" s="76" t="str" cm="1">
        <f t="array" ref="H30">IFERROR(_xlfn.IFS(Table4181920[[#This Row],[NEW Formulae]],"Yes",0,""),"")</f>
        <v/>
      </c>
      <c r="I30" s="77" t="b" cm="1">
        <f t="array" ref="I30">SUMPRODUCT((Table4181920[[#This Row],[Start Date]]&lt;Table4181920[**End Date])*(Table4181920[[#This Row],[**End Date]]&gt;Table4181920[Start Date]))&gt;1</f>
        <v>0</v>
      </c>
      <c r="J30" s="69">
        <f t="shared" si="2"/>
        <v>0</v>
      </c>
      <c r="K30" s="63"/>
    </row>
    <row r="31" spans="1:11" ht="27" customHeight="1" x14ac:dyDescent="0.2">
      <c r="A31" s="55"/>
      <c r="B31" s="56"/>
      <c r="C31" s="78"/>
      <c r="D31" s="73"/>
      <c r="E31" s="74"/>
      <c r="F31" s="80"/>
      <c r="G31" s="75">
        <f t="shared" si="1"/>
        <v>0</v>
      </c>
      <c r="H31" s="76" t="str" cm="1">
        <f t="array" ref="H31">IFERROR(_xlfn.IFS(Table4181920[[#This Row],[NEW Formulae]],"Yes",0,""),"")</f>
        <v/>
      </c>
      <c r="I31" s="77" t="b" cm="1">
        <f t="array" ref="I31">SUMPRODUCT((Table4181920[[#This Row],[Start Date]]&lt;Table4181920[**End Date])*(Table4181920[[#This Row],[**End Date]]&gt;Table4181920[Start Date]))&gt;1</f>
        <v>0</v>
      </c>
      <c r="J31" s="69">
        <f t="shared" si="2"/>
        <v>0</v>
      </c>
      <c r="K31" s="63"/>
    </row>
    <row r="32" spans="1:11" ht="27" customHeight="1" x14ac:dyDescent="0.2">
      <c r="A32" s="55"/>
      <c r="B32" s="56"/>
      <c r="C32" s="78"/>
      <c r="D32" s="73"/>
      <c r="E32" s="74"/>
      <c r="F32" s="80"/>
      <c r="G32" s="75">
        <f t="shared" si="1"/>
        <v>0</v>
      </c>
      <c r="H32" s="76" t="str" cm="1">
        <f t="array" ref="H32">IFERROR(_xlfn.IFS(Table4181920[[#This Row],[NEW Formulae]],"Yes",0,""),"")</f>
        <v/>
      </c>
      <c r="I32" s="77" t="b" cm="1">
        <f t="array" ref="I32">SUMPRODUCT((Table4181920[[#This Row],[Start Date]]&lt;Table4181920[**End Date])*(Table4181920[[#This Row],[**End Date]]&gt;Table4181920[Start Date]))&gt;1</f>
        <v>0</v>
      </c>
      <c r="J32" s="69">
        <f t="shared" si="2"/>
        <v>0</v>
      </c>
      <c r="K32" s="63"/>
    </row>
    <row r="33" spans="1:11" ht="27" customHeight="1" x14ac:dyDescent="0.2">
      <c r="A33" s="55"/>
      <c r="B33" s="56"/>
      <c r="C33" s="78"/>
      <c r="D33" s="73"/>
      <c r="E33" s="74"/>
      <c r="F33" s="80"/>
      <c r="G33" s="75">
        <f t="shared" si="1"/>
        <v>0</v>
      </c>
      <c r="H33" s="76" t="str" cm="1">
        <f t="array" ref="H33">IFERROR(_xlfn.IFS(Table4181920[[#This Row],[NEW Formulae]],"Yes",0,""),"")</f>
        <v/>
      </c>
      <c r="I33" s="77" t="b" cm="1">
        <f t="array" ref="I33">SUMPRODUCT((Table4181920[[#This Row],[Start Date]]&lt;Table4181920[**End Date])*(Table4181920[[#This Row],[**End Date]]&gt;Table4181920[Start Date]))&gt;1</f>
        <v>0</v>
      </c>
      <c r="J33" s="69">
        <f t="shared" si="2"/>
        <v>0</v>
      </c>
      <c r="K33" s="63"/>
    </row>
    <row r="34" spans="1:11" ht="27" customHeight="1" x14ac:dyDescent="0.2">
      <c r="A34" s="55"/>
      <c r="B34" s="56"/>
      <c r="C34" s="78"/>
      <c r="D34" s="73"/>
      <c r="E34" s="74"/>
      <c r="F34" s="80"/>
      <c r="G34" s="75">
        <f t="shared" si="1"/>
        <v>0</v>
      </c>
      <c r="H34" s="76" t="str" cm="1">
        <f t="array" ref="H34">IFERROR(_xlfn.IFS(Table4181920[[#This Row],[NEW Formulae]],"Yes",0,""),"")</f>
        <v/>
      </c>
      <c r="I34" s="77" t="b" cm="1">
        <f t="array" ref="I34">SUMPRODUCT((Table4181920[[#This Row],[Start Date]]&lt;Table4181920[**End Date])*(Table4181920[[#This Row],[**End Date]]&gt;Table4181920[Start Date]))&gt;1</f>
        <v>0</v>
      </c>
      <c r="J34" s="69">
        <f t="shared" si="2"/>
        <v>0</v>
      </c>
      <c r="K34" s="63"/>
    </row>
    <row r="35" spans="1:11" ht="27" customHeight="1" x14ac:dyDescent="0.2">
      <c r="A35" s="55"/>
      <c r="B35" s="56"/>
      <c r="C35" s="78"/>
      <c r="D35" s="73"/>
      <c r="E35" s="74"/>
      <c r="F35" s="80"/>
      <c r="G35" s="75">
        <f t="shared" si="1"/>
        <v>0</v>
      </c>
      <c r="H35" s="76" t="str" cm="1">
        <f t="array" ref="H35">IFERROR(_xlfn.IFS(Table4181920[[#This Row],[NEW Formulae]],"Yes",0,""),"")</f>
        <v/>
      </c>
      <c r="I35" s="77" t="b" cm="1">
        <f t="array" ref="I35">SUMPRODUCT((Table4181920[[#This Row],[Start Date]]&lt;Table4181920[**End Date])*(Table4181920[[#This Row],[**End Date]]&gt;Table4181920[Start Date]))&gt;1</f>
        <v>0</v>
      </c>
      <c r="J35" s="69">
        <f t="shared" si="2"/>
        <v>0</v>
      </c>
      <c r="K35" s="63"/>
    </row>
    <row r="36" spans="1:11" ht="27" customHeight="1" x14ac:dyDescent="0.2">
      <c r="A36" s="57"/>
      <c r="B36" s="58"/>
      <c r="C36" s="78"/>
      <c r="D36" s="73"/>
      <c r="E36" s="74"/>
      <c r="F36" s="80"/>
      <c r="G36" s="75">
        <f t="shared" si="1"/>
        <v>0</v>
      </c>
      <c r="H36" s="76" t="str" cm="1">
        <f t="array" ref="H36">IFERROR(_xlfn.IFS(Table4181920[[#This Row],[NEW Formulae]],"Yes",0,""),"")</f>
        <v/>
      </c>
      <c r="I36" s="77" t="b" cm="1">
        <f t="array" ref="I36">SUMPRODUCT((Table4181920[[#This Row],[Start Date]]&lt;Table4181920[**End Date])*(Table4181920[[#This Row],[**End Date]]&gt;Table4181920[Start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IFERROR(_xlfn.IFS(Table4181920[[#This Row],[NEW Formulae]],"Yes",0,""),"")</f>
        <v/>
      </c>
      <c r="I37" s="77" t="b" cm="1">
        <f t="array" ref="I37">SUMPRODUCT((Table4181920[[#This Row],[Start Date]]&lt;Table4181920[**End Date])*(Table4181920[[#This Row],[**End Date]]&gt;Table4181920[Start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XKuJpm864IvWA7truQpGY+BtSiYU8SSn4AxgBgpoLxb0sMYPGame5BfLVPVhsl2YISgvGlZM0RBU2+Zut0Jsug==" saltValue="jM4ypX7gs06CopVR+MYHT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3"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D35E240A-98E6-462F-B953-80213931F093}">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0EDC6EBC-E8A1-41A1-863B-A40D6489A780}">
      <formula1>COUNTIF($E$18:$E$37,E18)=1</formula1>
    </dataValidation>
    <dataValidation type="whole" allowBlank="1" showInputMessage="1" showErrorMessage="1" errorTitle="ERROR" error="Cannot exceed 40 hours" promptTitle="      Enter Hours" prompt="Cannot exceed 40 hours" sqref="D18:D37" xr:uid="{0454FB24-4016-427F-A76C-031EB878F462}">
      <formula1>0</formula1>
      <formula2>40</formula2>
    </dataValidation>
    <dataValidation type="custom" errorStyle="warning" allowBlank="1" showInputMessage="1" showErrorMessage="1" errorTitle="ERROR" error="Dates must not overlap" sqref="F19:F37" xr:uid="{2885FD7B-0167-494C-B349-A9BE29BFCDBD}">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A6496F35-C800-4832-9C4C-563D15AB11CB}">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96AB088C-97E6-4155-887A-982561B90C14}">
          <x14:formula1>
            <xm:f>_xlfn.ANCHORARRAY(MinQualsT!$J$2)</xm:f>
          </x14:formula1>
          <xm:sqref>B6:C6</xm:sqref>
        </x14:dataValidation>
        <x14:dataValidation type="list" allowBlank="1" showInputMessage="1" showErrorMessage="1" prompt="Select relevance" xr:uid="{CF714005-ECD9-4C6B-805B-884E03A97F9C}">
          <x14:formula1>
            <xm:f>'Exp Relevancy'!$A$2:$A$4</xm:f>
          </x14:formula1>
          <xm:sqref>C19:C37</xm:sqref>
        </x14:dataValidation>
        <x14:dataValidation type="list" showInputMessage="1" showErrorMessage="1" prompt="Select education level" xr:uid="{C404A103-56DA-43F9-9A49-FD4BD3207234}">
          <x14:formula1>
            <xm:f>'Education List'!$A$2:$A$7</xm:f>
          </x14:formula1>
          <xm:sqref>A10</xm:sqref>
        </x14:dataValidation>
        <x14:dataValidation type="list" allowBlank="1" showInputMessage="1" showErrorMessage="1" prompt="Select education level" xr:uid="{8660102E-4379-4F69-822D-8E12F452B859}">
          <x14:formula1>
            <xm:f>'Education List'!$A$2:$A$7</xm:f>
          </x14:formula1>
          <xm:sqref>A11:A15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FABEE-99BB-4F54-853A-7670303B6234}">
  <sheetPr codeName="Sheet21">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5.42578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IFERROR(_xlfn.IFS(Table418192021[[#This Row],[NEW Formulae]],"Yes",0,""),"")</f>
        <v/>
      </c>
      <c r="I18" s="77" t="b" cm="1">
        <f t="array" ref="I18">SUMPRODUCT((Table418192021[[#This Row],[Start Date]]&lt;Table418192021[**End Date])*(Table418192021[[#This Row],[**End Date]]&gt;Table418192021[Start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IFERROR(_xlfn.IFS(Table418192021[[#This Row],[NEW Formulae]],"Yes",0,""),"")</f>
        <v/>
      </c>
      <c r="I19" s="83" t="b" cm="1">
        <f t="array" ref="I19">SUMPRODUCT((Table418192021[[#This Row],[Start Date]]&lt;Table418192021[**End Date])*(Table418192021[[#This Row],[**End Date]]&gt;Table418192021[Start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IFERROR(_xlfn.IFS(Table418192021[[#This Row],[NEW Formulae]],"Yes",0,""),"")</f>
        <v/>
      </c>
      <c r="I20" s="77" t="b" cm="1">
        <f t="array" ref="I20">SUMPRODUCT((Table418192021[[#This Row],[Start Date]]&lt;Table418192021[**End Date])*(Table418192021[[#This Row],[**End Date]]&gt;Table418192021[Start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IFERROR(_xlfn.IFS(Table418192021[[#This Row],[NEW Formulae]],"Yes",0,""),"")</f>
        <v/>
      </c>
      <c r="I21" s="77" t="b" cm="1">
        <f t="array" ref="I21">SUMPRODUCT((Table418192021[[#This Row],[Start Date]]&lt;Table418192021[**End Date])*(Table418192021[[#This Row],[**End Date]]&gt;Table418192021[Start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IFERROR(_xlfn.IFS(Table418192021[[#This Row],[NEW Formulae]],"Yes",0,""),"")</f>
        <v/>
      </c>
      <c r="I22" s="77" t="b" cm="1">
        <f t="array" ref="I22">SUMPRODUCT((Table418192021[[#This Row],[Start Date]]&lt;Table418192021[**End Date])*(Table418192021[[#This Row],[**End Date]]&gt;Table418192021[Start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IFERROR(_xlfn.IFS(Table418192021[[#This Row],[NEW Formulae]],"Yes",0,""),"")</f>
        <v/>
      </c>
      <c r="I23" s="77" t="b" cm="1">
        <f t="array" ref="I23">SUMPRODUCT((Table418192021[[#This Row],[Start Date]]&lt;Table418192021[**End Date])*(Table418192021[[#This Row],[**End Date]]&gt;Table418192021[Start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IFERROR(_xlfn.IFS(Table418192021[[#This Row],[NEW Formulae]],"Yes",0,""),"")</f>
        <v/>
      </c>
      <c r="I24" s="77" t="b" cm="1">
        <f t="array" ref="I24">SUMPRODUCT((Table418192021[[#This Row],[Start Date]]&lt;Table418192021[**End Date])*(Table418192021[[#This Row],[**End Date]]&gt;Table418192021[Start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IFERROR(_xlfn.IFS(Table418192021[[#This Row],[NEW Formulae]],"Yes",0,""),"")</f>
        <v/>
      </c>
      <c r="I25" s="77" t="b" cm="1">
        <f t="array" ref="I25">SUMPRODUCT((Table418192021[[#This Row],[Start Date]]&lt;Table418192021[**End Date])*(Table418192021[[#This Row],[**End Date]]&gt;Table418192021[Start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IFERROR(_xlfn.IFS(Table418192021[[#This Row],[NEW Formulae]],"Yes",0,""),"")</f>
        <v/>
      </c>
      <c r="I26" s="77" t="b" cm="1">
        <f t="array" ref="I26">SUMPRODUCT((Table418192021[[#This Row],[Start Date]]&lt;Table418192021[**End Date])*(Table418192021[[#This Row],[**End Date]]&gt;Table418192021[Start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IFERROR(_xlfn.IFS(Table418192021[[#This Row],[NEW Formulae]],"Yes",0,""),"")</f>
        <v/>
      </c>
      <c r="I27" s="77" t="b" cm="1">
        <f t="array" ref="I27">SUMPRODUCT((Table418192021[[#This Row],[Start Date]]&lt;Table418192021[**End Date])*(Table418192021[[#This Row],[**End Date]]&gt;Table418192021[Start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IFERROR(_xlfn.IFS(Table418192021[[#This Row],[NEW Formulae]],"Yes",0,""),"")</f>
        <v/>
      </c>
      <c r="I28" s="77" t="b" cm="1">
        <f t="array" ref="I28">SUMPRODUCT((Table418192021[[#This Row],[Start Date]]&lt;Table418192021[**End Date])*(Table418192021[[#This Row],[**End Date]]&gt;Table418192021[Start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IFERROR(_xlfn.IFS(Table418192021[[#This Row],[NEW Formulae]],"Yes",0,""),"")</f>
        <v/>
      </c>
      <c r="I29" s="77" t="b" cm="1">
        <f t="array" ref="I29">SUMPRODUCT((Table418192021[[#This Row],[Start Date]]&lt;Table418192021[**End Date])*(Table418192021[[#This Row],[**End Date]]&gt;Table418192021[Start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IFERROR(_xlfn.IFS(Table418192021[[#This Row],[NEW Formulae]],"Yes",0,""),"")</f>
        <v/>
      </c>
      <c r="I30" s="77" t="b" cm="1">
        <f t="array" ref="I30">SUMPRODUCT((Table418192021[[#This Row],[Start Date]]&lt;Table418192021[**End Date])*(Table418192021[[#This Row],[**End Date]]&gt;Table418192021[Start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IFERROR(_xlfn.IFS(Table418192021[[#This Row],[NEW Formulae]],"Yes",0,""),"")</f>
        <v/>
      </c>
      <c r="I31" s="77" t="b" cm="1">
        <f t="array" ref="I31">SUMPRODUCT((Table418192021[[#This Row],[Start Date]]&lt;Table418192021[**End Date])*(Table418192021[[#This Row],[**End Date]]&gt;Table418192021[Start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IFERROR(_xlfn.IFS(Table418192021[[#This Row],[NEW Formulae]],"Yes",0,""),"")</f>
        <v/>
      </c>
      <c r="I32" s="77" t="b" cm="1">
        <f t="array" ref="I32">SUMPRODUCT((Table418192021[[#This Row],[Start Date]]&lt;Table418192021[**End Date])*(Table418192021[[#This Row],[**End Date]]&gt;Table418192021[Start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IFERROR(_xlfn.IFS(Table418192021[[#This Row],[NEW Formulae]],"Yes",0,""),"")</f>
        <v/>
      </c>
      <c r="I33" s="77" t="b" cm="1">
        <f t="array" ref="I33">SUMPRODUCT((Table418192021[[#This Row],[Start Date]]&lt;Table418192021[**End Date])*(Table418192021[[#This Row],[**End Date]]&gt;Table418192021[Start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IFERROR(_xlfn.IFS(Table418192021[[#This Row],[NEW Formulae]],"Yes",0,""),"")</f>
        <v/>
      </c>
      <c r="I34" s="77" t="b" cm="1">
        <f t="array" ref="I34">SUMPRODUCT((Table418192021[[#This Row],[Start Date]]&lt;Table418192021[**End Date])*(Table418192021[[#This Row],[**End Date]]&gt;Table418192021[Start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IFERROR(_xlfn.IFS(Table418192021[[#This Row],[NEW Formulae]],"Yes",0,""),"")</f>
        <v/>
      </c>
      <c r="I35" s="77" t="b" cm="1">
        <f t="array" ref="I35">SUMPRODUCT((Table418192021[[#This Row],[Start Date]]&lt;Table418192021[**End Date])*(Table418192021[[#This Row],[**End Date]]&gt;Table418192021[Start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IFERROR(_xlfn.IFS(Table418192021[[#This Row],[NEW Formulae]],"Yes",0,""),"")</f>
        <v/>
      </c>
      <c r="I36" s="77" t="b" cm="1">
        <f t="array" ref="I36">SUMPRODUCT((Table418192021[[#This Row],[Start Date]]&lt;Table418192021[**End Date])*(Table418192021[[#This Row],[**End Date]]&gt;Table418192021[Start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IFERROR(_xlfn.IFS(Table418192021[[#This Row],[NEW Formulae]],"Yes",0,""),"")</f>
        <v/>
      </c>
      <c r="I37" s="77" t="b" cm="1">
        <f t="array" ref="I37">SUMPRODUCT((Table418192021[[#This Row],[Start Date]]&lt;Table418192021[**End Date])*(Table418192021[[#This Row],[**End Date]]&gt;Table418192021[Start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XdentLnsPaNh8d8Egi6IH7MqwLQQd7hLWuwwOqbojNo8zW9OA+NU4QgNeRHlEQM1nZXSmk3xvggy/wGl29EhiQ==" saltValue="H2mQ4z5aS4wN4KmtSSTvF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2"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FA6469E8-5D91-40EB-B594-5D4EF929B4C4}">
      <formula1>COUNTIF($F$18:$F$37,F19)=1</formula1>
    </dataValidation>
    <dataValidation type="whole" allowBlank="1" showInputMessage="1" showErrorMessage="1" errorTitle="ERROR" error="Cannot exceed 40 hours" promptTitle="      Enter Hours" prompt="Cannot exceed 40 hours" sqref="D18:D37" xr:uid="{516DDD09-83A6-4927-B993-7F0E9E04D541}">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A89EDAC3-D18F-48D9-9794-41D53EF641B7}">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21A0888D-13DD-4F8F-A849-62F9ED3E5CA1}">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E7EADD60-476D-42EB-8A2E-4CE6C3148E6C}">
          <x14:formula1>
            <xm:f>'Education List'!$A$2:$A$7</xm:f>
          </x14:formula1>
          <xm:sqref>A11:A15</xm:sqref>
        </x14:dataValidation>
        <x14:dataValidation type="list" showInputMessage="1" showErrorMessage="1" prompt="Select education level" xr:uid="{9A820BAD-8C39-45D3-8FC6-A394A37F3D61}">
          <x14:formula1>
            <xm:f>'Education List'!$A$2:$A$7</xm:f>
          </x14:formula1>
          <xm:sqref>A10</xm:sqref>
        </x14:dataValidation>
        <x14:dataValidation type="list" allowBlank="1" showInputMessage="1" showErrorMessage="1" prompt="Select relevance" xr:uid="{964764FE-5D5F-40CC-818E-472193966275}">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_x000a_" xr:uid="{840AB15B-BC5E-48F7-AECF-8460A547BDC1}">
          <x14:formula1>
            <xm:f>_xlfn.ANCHORARRAY(MinQualsT!$J$2)</xm:f>
          </x14:formula1>
          <xm:sqref>B6:C6</xm:sqref>
        </x14:dataValidation>
        <x14:dataValidation type="list" allowBlank="1" showInputMessage="1" showErrorMessage="1" promptTitle="SELECT RELEVANCE" prompt="Not related_x000a_Indirectly related_x000a_Direcly related" xr:uid="{6E5BB451-51A9-43D0-9E43-606EDBDD12D3}">
          <x14:formula1>
            <xm:f>'Exp Relevancy'!$A$2:$A$4</xm:f>
          </x14:formula1>
          <xm:sqref>C18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6E375-2B27-4457-985A-657D102BFE80}">
  <sheetPr codeName="Sheet22">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0.71093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IFERROR(_xlfn.IFS(Table41819202122[[#This Row],[NEW Formulae]],"Yes",0,""),"")</f>
        <v/>
      </c>
      <c r="I18" s="77" t="b" cm="1">
        <f t="array" ref="I18">SUMPRODUCT((Table41819202122[[#This Row],[Start Date]]&lt;Table41819202122[**End Date])*(Table41819202122[[#This Row],[**End Date]]&gt;Table41819202122[Start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IFERROR(_xlfn.IFS(Table41819202122[[#This Row],[NEW Formulae]],"Yes",0,""),"")</f>
        <v/>
      </c>
      <c r="I19" s="83" t="b" cm="1">
        <f t="array" ref="I19">SUMPRODUCT((Table41819202122[[#This Row],[Start Date]]&lt;Table41819202122[**End Date])*(Table41819202122[[#This Row],[**End Date]]&gt;Table41819202122[Start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IFERROR(_xlfn.IFS(Table41819202122[[#This Row],[NEW Formulae]],"Yes",0,""),"")</f>
        <v/>
      </c>
      <c r="I20" s="77" t="b" cm="1">
        <f t="array" ref="I20">SUMPRODUCT((Table41819202122[[#This Row],[Start Date]]&lt;Table41819202122[**End Date])*(Table41819202122[[#This Row],[**End Date]]&gt;Table41819202122[Start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IFERROR(_xlfn.IFS(Table41819202122[[#This Row],[NEW Formulae]],"Yes",0,""),"")</f>
        <v/>
      </c>
      <c r="I21" s="77" t="b" cm="1">
        <f t="array" ref="I21">SUMPRODUCT((Table41819202122[[#This Row],[Start Date]]&lt;Table41819202122[**End Date])*(Table41819202122[[#This Row],[**End Date]]&gt;Table41819202122[Start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IFERROR(_xlfn.IFS(Table41819202122[[#This Row],[NEW Formulae]],"Yes",0,""),"")</f>
        <v/>
      </c>
      <c r="I22" s="77" t="b" cm="1">
        <f t="array" ref="I22">SUMPRODUCT((Table41819202122[[#This Row],[Start Date]]&lt;Table41819202122[**End Date])*(Table41819202122[[#This Row],[**End Date]]&gt;Table41819202122[Start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IFERROR(_xlfn.IFS(Table41819202122[[#This Row],[NEW Formulae]],"Yes",0,""),"")</f>
        <v/>
      </c>
      <c r="I23" s="77" t="b" cm="1">
        <f t="array" ref="I23">SUMPRODUCT((Table41819202122[[#This Row],[Start Date]]&lt;Table41819202122[**End Date])*(Table41819202122[[#This Row],[**End Date]]&gt;Table41819202122[Start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IFERROR(_xlfn.IFS(Table41819202122[[#This Row],[NEW Formulae]],"Yes",0,""),"")</f>
        <v/>
      </c>
      <c r="I24" s="77" t="b" cm="1">
        <f t="array" ref="I24">SUMPRODUCT((Table41819202122[[#This Row],[Start Date]]&lt;Table41819202122[**End Date])*(Table41819202122[[#This Row],[**End Date]]&gt;Table41819202122[Start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IFERROR(_xlfn.IFS(Table41819202122[[#This Row],[NEW Formulae]],"Yes",0,""),"")</f>
        <v/>
      </c>
      <c r="I25" s="77" t="b" cm="1">
        <f t="array" ref="I25">SUMPRODUCT((Table41819202122[[#This Row],[Start Date]]&lt;Table41819202122[**End Date])*(Table41819202122[[#This Row],[**End Date]]&gt;Table41819202122[Start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IFERROR(_xlfn.IFS(Table41819202122[[#This Row],[NEW Formulae]],"Yes",0,""),"")</f>
        <v/>
      </c>
      <c r="I26" s="77" t="b" cm="1">
        <f t="array" ref="I26">SUMPRODUCT((Table41819202122[[#This Row],[Start Date]]&lt;Table41819202122[**End Date])*(Table41819202122[[#This Row],[**End Date]]&gt;Table41819202122[Start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IFERROR(_xlfn.IFS(Table41819202122[[#This Row],[NEW Formulae]],"Yes",0,""),"")</f>
        <v/>
      </c>
      <c r="I27" s="77" t="b" cm="1">
        <f t="array" ref="I27">SUMPRODUCT((Table41819202122[[#This Row],[Start Date]]&lt;Table41819202122[**End Date])*(Table41819202122[[#This Row],[**End Date]]&gt;Table41819202122[Start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IFERROR(_xlfn.IFS(Table41819202122[[#This Row],[NEW Formulae]],"Yes",0,""),"")</f>
        <v/>
      </c>
      <c r="I28" s="77" t="b" cm="1">
        <f t="array" ref="I28">SUMPRODUCT((Table41819202122[[#This Row],[Start Date]]&lt;Table41819202122[**End Date])*(Table41819202122[[#This Row],[**End Date]]&gt;Table41819202122[Start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IFERROR(_xlfn.IFS(Table41819202122[[#This Row],[NEW Formulae]],"Yes",0,""),"")</f>
        <v/>
      </c>
      <c r="I29" s="77" t="b" cm="1">
        <f t="array" ref="I29">SUMPRODUCT((Table41819202122[[#This Row],[Start Date]]&lt;Table41819202122[**End Date])*(Table41819202122[[#This Row],[**End Date]]&gt;Table41819202122[Start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IFERROR(_xlfn.IFS(Table41819202122[[#This Row],[NEW Formulae]],"Yes",0,""),"")</f>
        <v/>
      </c>
      <c r="I30" s="77" t="b" cm="1">
        <f t="array" ref="I30">SUMPRODUCT((Table41819202122[[#This Row],[Start Date]]&lt;Table41819202122[**End Date])*(Table41819202122[[#This Row],[**End Date]]&gt;Table41819202122[Start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IFERROR(_xlfn.IFS(Table41819202122[[#This Row],[NEW Formulae]],"Yes",0,""),"")</f>
        <v/>
      </c>
      <c r="I31" s="77" t="b" cm="1">
        <f t="array" ref="I31">SUMPRODUCT((Table41819202122[[#This Row],[Start Date]]&lt;Table41819202122[**End Date])*(Table41819202122[[#This Row],[**End Date]]&gt;Table41819202122[Start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IFERROR(_xlfn.IFS(Table41819202122[[#This Row],[NEW Formulae]],"Yes",0,""),"")</f>
        <v/>
      </c>
      <c r="I32" s="77" t="b" cm="1">
        <f t="array" ref="I32">SUMPRODUCT((Table41819202122[[#This Row],[Start Date]]&lt;Table41819202122[**End Date])*(Table41819202122[[#This Row],[**End Date]]&gt;Table41819202122[Start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IFERROR(_xlfn.IFS(Table41819202122[[#This Row],[NEW Formulae]],"Yes",0,""),"")</f>
        <v/>
      </c>
      <c r="I33" s="77" t="b" cm="1">
        <f t="array" ref="I33">SUMPRODUCT((Table41819202122[[#This Row],[Start Date]]&lt;Table41819202122[**End Date])*(Table41819202122[[#This Row],[**End Date]]&gt;Table41819202122[Start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IFERROR(_xlfn.IFS(Table41819202122[[#This Row],[NEW Formulae]],"Yes",0,""),"")</f>
        <v/>
      </c>
      <c r="I34" s="77" t="b" cm="1">
        <f t="array" ref="I34">SUMPRODUCT((Table41819202122[[#This Row],[Start Date]]&lt;Table41819202122[**End Date])*(Table41819202122[[#This Row],[**End Date]]&gt;Table41819202122[Start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IFERROR(_xlfn.IFS(Table41819202122[[#This Row],[NEW Formulae]],"Yes",0,""),"")</f>
        <v/>
      </c>
      <c r="I35" s="77" t="b" cm="1">
        <f t="array" ref="I35">SUMPRODUCT((Table41819202122[[#This Row],[Start Date]]&lt;Table41819202122[**End Date])*(Table41819202122[[#This Row],[**End Date]]&gt;Table41819202122[Start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IFERROR(_xlfn.IFS(Table41819202122[[#This Row],[NEW Formulae]],"Yes",0,""),"")</f>
        <v/>
      </c>
      <c r="I36" s="77" t="b" cm="1">
        <f t="array" ref="I36">SUMPRODUCT((Table41819202122[[#This Row],[Start Date]]&lt;Table41819202122[**End Date])*(Table41819202122[[#This Row],[**End Date]]&gt;Table41819202122[Start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IFERROR(_xlfn.IFS(Table41819202122[[#This Row],[NEW Formulae]],"Yes",0,""),"")</f>
        <v/>
      </c>
      <c r="I37" s="77" t="b" cm="1">
        <f t="array" ref="I37">SUMPRODUCT((Table41819202122[[#This Row],[Start Date]]&lt;Table41819202122[**End Date])*(Table41819202122[[#This Row],[**End Date]]&gt;Table41819202122[Start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lJaaOWHAub8h5DKMgTLtMe5wcGh6GWxnmRoefcxp9VLuARb2tFhrTppheOQNXF14ORPRSsZe3nmPDn/cv+lu/w==" saltValue="uyq/E2IruY2U/GLvaqiwcg=="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1"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A7959CD1-E2BA-4117-A8DF-DE1B7868D719}">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BC235931-51D3-47DC-B91C-8E8E2D11A736}">
      <formula1>COUNTIF($E$18:$E$37,E18)=1</formula1>
    </dataValidation>
    <dataValidation type="whole" allowBlank="1" showInputMessage="1" showErrorMessage="1" errorTitle="ERROR" error="Cannot exceed 40 hours" promptTitle="      Enter Hours" prompt="Cannot exceed 40 hours" sqref="D18:D37" xr:uid="{E341759D-EC06-4A1D-8C07-841384147AFC}">
      <formula1>0</formula1>
      <formula2>40</formula2>
    </dataValidation>
    <dataValidation type="custom" errorStyle="warning" allowBlank="1" showInputMessage="1" showErrorMessage="1" errorTitle="ERROR" error="Dates must not overlap" sqref="F19:F37" xr:uid="{7F820FCD-00C8-441C-91D9-D86AF4F97CFE}">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BF919421-88F3-4C2E-AE0C-12893CCD542D}">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CFBCF08D-DCF0-4EED-B52A-541157CB23C6}">
          <x14:formula1>
            <xm:f>_xlfn.ANCHORARRAY(MinQualsT!$J$2)</xm:f>
          </x14:formula1>
          <xm:sqref>B6:C6</xm:sqref>
        </x14:dataValidation>
        <x14:dataValidation type="list" allowBlank="1" showInputMessage="1" showErrorMessage="1" prompt="Select relevance" xr:uid="{5D1B9510-A3AE-4ED2-B880-996800AB82E7}">
          <x14:formula1>
            <xm:f>'Exp Relevancy'!$A$2:$A$4</xm:f>
          </x14:formula1>
          <xm:sqref>C19:C37</xm:sqref>
        </x14:dataValidation>
        <x14:dataValidation type="list" showInputMessage="1" showErrorMessage="1" prompt="Select education level" xr:uid="{E6354E17-363D-48CE-B103-7BE90FCDB00B}">
          <x14:formula1>
            <xm:f>'Education List'!$A$2:$A$7</xm:f>
          </x14:formula1>
          <xm:sqref>A10</xm:sqref>
        </x14:dataValidation>
        <x14:dataValidation type="list" allowBlank="1" showInputMessage="1" showErrorMessage="1" prompt="Select education level" xr:uid="{477639DC-B4CD-4EA7-B23B-BD149C791F4A}">
          <x14:formula1>
            <xm:f>'Education List'!$A$2:$A$7</xm:f>
          </x14:formula1>
          <xm:sqref>A11:A15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085FD-328F-4A34-B5C8-C41B76BD681E}">
  <sheetPr codeName="Sheet23">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0.71093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IFERROR(_xlfn.IFS(Table4181920212223[[#This Row],[NEW Formulae]],"Yes",0,""),"")</f>
        <v/>
      </c>
      <c r="I18" s="77" t="b" cm="1">
        <f t="array" ref="I18">SUMPRODUCT((Table4181920212223[[#This Row],[Start Date]]&lt;Table4181920212223[**End Date])*(Table4181920212223[[#This Row],[**End Date]]&gt;Table4181920212223[Start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IFERROR(_xlfn.IFS(Table4181920212223[[#This Row],[NEW Formulae]],"Yes",0,""),"")</f>
        <v/>
      </c>
      <c r="I19" s="83" t="b" cm="1">
        <f t="array" ref="I19">SUMPRODUCT((Table4181920212223[[#This Row],[Start Date]]&lt;Table4181920212223[**End Date])*(Table4181920212223[[#This Row],[**End Date]]&gt;Table4181920212223[Start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IFERROR(_xlfn.IFS(Table4181920212223[[#This Row],[NEW Formulae]],"Yes",0,""),"")</f>
        <v/>
      </c>
      <c r="I20" s="77" t="b" cm="1">
        <f t="array" ref="I20">SUMPRODUCT((Table4181920212223[[#This Row],[Start Date]]&lt;Table4181920212223[**End Date])*(Table4181920212223[[#This Row],[**End Date]]&gt;Table4181920212223[Start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IFERROR(_xlfn.IFS(Table4181920212223[[#This Row],[NEW Formulae]],"Yes",0,""),"")</f>
        <v/>
      </c>
      <c r="I21" s="77" t="b" cm="1">
        <f t="array" ref="I21">SUMPRODUCT((Table4181920212223[[#This Row],[Start Date]]&lt;Table4181920212223[**End Date])*(Table4181920212223[[#This Row],[**End Date]]&gt;Table4181920212223[Start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IFERROR(_xlfn.IFS(Table4181920212223[[#This Row],[NEW Formulae]],"Yes",0,""),"")</f>
        <v/>
      </c>
      <c r="I22" s="77" t="b" cm="1">
        <f t="array" ref="I22">SUMPRODUCT((Table4181920212223[[#This Row],[Start Date]]&lt;Table4181920212223[**End Date])*(Table4181920212223[[#This Row],[**End Date]]&gt;Table4181920212223[Start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IFERROR(_xlfn.IFS(Table4181920212223[[#This Row],[NEW Formulae]],"Yes",0,""),"")</f>
        <v/>
      </c>
      <c r="I23" s="77" t="b" cm="1">
        <f t="array" ref="I23">SUMPRODUCT((Table4181920212223[[#This Row],[Start Date]]&lt;Table4181920212223[**End Date])*(Table4181920212223[[#This Row],[**End Date]]&gt;Table4181920212223[Start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IFERROR(_xlfn.IFS(Table4181920212223[[#This Row],[NEW Formulae]],"Yes",0,""),"")</f>
        <v/>
      </c>
      <c r="I24" s="77" t="b" cm="1">
        <f t="array" ref="I24">SUMPRODUCT((Table4181920212223[[#This Row],[Start Date]]&lt;Table4181920212223[**End Date])*(Table4181920212223[[#This Row],[**End Date]]&gt;Table4181920212223[Start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IFERROR(_xlfn.IFS(Table4181920212223[[#This Row],[NEW Formulae]],"Yes",0,""),"")</f>
        <v/>
      </c>
      <c r="I25" s="77" t="b" cm="1">
        <f t="array" ref="I25">SUMPRODUCT((Table4181920212223[[#This Row],[Start Date]]&lt;Table4181920212223[**End Date])*(Table4181920212223[[#This Row],[**End Date]]&gt;Table4181920212223[Start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IFERROR(_xlfn.IFS(Table4181920212223[[#This Row],[NEW Formulae]],"Yes",0,""),"")</f>
        <v/>
      </c>
      <c r="I26" s="77" t="b" cm="1">
        <f t="array" ref="I26">SUMPRODUCT((Table4181920212223[[#This Row],[Start Date]]&lt;Table4181920212223[**End Date])*(Table4181920212223[[#This Row],[**End Date]]&gt;Table4181920212223[Start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IFERROR(_xlfn.IFS(Table4181920212223[[#This Row],[NEW Formulae]],"Yes",0,""),"")</f>
        <v/>
      </c>
      <c r="I27" s="77" t="b" cm="1">
        <f t="array" ref="I27">SUMPRODUCT((Table4181920212223[[#This Row],[Start Date]]&lt;Table4181920212223[**End Date])*(Table4181920212223[[#This Row],[**End Date]]&gt;Table4181920212223[Start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IFERROR(_xlfn.IFS(Table4181920212223[[#This Row],[NEW Formulae]],"Yes",0,""),"")</f>
        <v/>
      </c>
      <c r="I28" s="77" t="b" cm="1">
        <f t="array" ref="I28">SUMPRODUCT((Table4181920212223[[#This Row],[Start Date]]&lt;Table4181920212223[**End Date])*(Table4181920212223[[#This Row],[**End Date]]&gt;Table4181920212223[Start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IFERROR(_xlfn.IFS(Table4181920212223[[#This Row],[NEW Formulae]],"Yes",0,""),"")</f>
        <v/>
      </c>
      <c r="I29" s="77" t="b" cm="1">
        <f t="array" ref="I29">SUMPRODUCT((Table4181920212223[[#This Row],[Start Date]]&lt;Table4181920212223[**End Date])*(Table4181920212223[[#This Row],[**End Date]]&gt;Table4181920212223[Start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IFERROR(_xlfn.IFS(Table4181920212223[[#This Row],[NEW Formulae]],"Yes",0,""),"")</f>
        <v/>
      </c>
      <c r="I30" s="77" t="b" cm="1">
        <f t="array" ref="I30">SUMPRODUCT((Table4181920212223[[#This Row],[Start Date]]&lt;Table4181920212223[**End Date])*(Table4181920212223[[#This Row],[**End Date]]&gt;Table4181920212223[Start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IFERROR(_xlfn.IFS(Table4181920212223[[#This Row],[NEW Formulae]],"Yes",0,""),"")</f>
        <v/>
      </c>
      <c r="I31" s="77" t="b" cm="1">
        <f t="array" ref="I31">SUMPRODUCT((Table4181920212223[[#This Row],[Start Date]]&lt;Table4181920212223[**End Date])*(Table4181920212223[[#This Row],[**End Date]]&gt;Table4181920212223[Start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IFERROR(_xlfn.IFS(Table4181920212223[[#This Row],[NEW Formulae]],"Yes",0,""),"")</f>
        <v/>
      </c>
      <c r="I32" s="77" t="b" cm="1">
        <f t="array" ref="I32">SUMPRODUCT((Table4181920212223[[#This Row],[Start Date]]&lt;Table4181920212223[**End Date])*(Table4181920212223[[#This Row],[**End Date]]&gt;Table4181920212223[Start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IFERROR(_xlfn.IFS(Table4181920212223[[#This Row],[NEW Formulae]],"Yes",0,""),"")</f>
        <v/>
      </c>
      <c r="I33" s="77" t="b" cm="1">
        <f t="array" ref="I33">SUMPRODUCT((Table4181920212223[[#This Row],[Start Date]]&lt;Table4181920212223[**End Date])*(Table4181920212223[[#This Row],[**End Date]]&gt;Table4181920212223[Start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IFERROR(_xlfn.IFS(Table4181920212223[[#This Row],[NEW Formulae]],"Yes",0,""),"")</f>
        <v/>
      </c>
      <c r="I34" s="77" t="b" cm="1">
        <f t="array" ref="I34">SUMPRODUCT((Table4181920212223[[#This Row],[Start Date]]&lt;Table4181920212223[**End Date])*(Table4181920212223[[#This Row],[**End Date]]&gt;Table4181920212223[Start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IFERROR(_xlfn.IFS(Table4181920212223[[#This Row],[NEW Formulae]],"Yes",0,""),"")</f>
        <v/>
      </c>
      <c r="I35" s="77" t="b" cm="1">
        <f t="array" ref="I35">SUMPRODUCT((Table4181920212223[[#This Row],[Start Date]]&lt;Table4181920212223[**End Date])*(Table4181920212223[[#This Row],[**End Date]]&gt;Table4181920212223[Start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IFERROR(_xlfn.IFS(Table4181920212223[[#This Row],[NEW Formulae]],"Yes",0,""),"")</f>
        <v/>
      </c>
      <c r="I36" s="77" t="b" cm="1">
        <f t="array" ref="I36">SUMPRODUCT((Table4181920212223[[#This Row],[Start Date]]&lt;Table4181920212223[**End Date])*(Table4181920212223[[#This Row],[**End Date]]&gt;Table4181920212223[Start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IFERROR(_xlfn.IFS(Table4181920212223[[#This Row],[NEW Formulae]],"Yes",0,""),"")</f>
        <v/>
      </c>
      <c r="I37" s="77" t="b" cm="1">
        <f t="array" ref="I37">SUMPRODUCT((Table4181920212223[[#This Row],[Start Date]]&lt;Table4181920212223[**End Date])*(Table4181920212223[[#This Row],[**End Date]]&gt;Table4181920212223[Start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6pAu0qQWCEX6Joaamt55t8kn9j/YiyukvowZL8+f7jhXjrIc50yrjSWXzNJ5+BHmOG8HqGQxujgWm+bdX2Jk3A==" saltValue="EZHmiegukLUwFwbzUG2xk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40"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52F3B700-A9D2-4B0E-B769-4C29F9C1AED0}">
      <formula1>COUNTIF($F$18:$F$37,F19)=1</formula1>
    </dataValidation>
    <dataValidation type="whole" allowBlank="1" showInputMessage="1" showErrorMessage="1" errorTitle="ERROR" error="Cannot exceed 40 hours" promptTitle="      Enter Hours" prompt="Cannot exceed 40 hours" sqref="D18:D37" xr:uid="{F0771F31-13F8-4FD6-9A5B-89F26C77F963}">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FEACA4FA-91C8-4DEE-ADA4-C2AA7B3FCE65}">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F3076192-DF6D-4E90-BE8E-4F1404B8A750}">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96B89EDD-CA7D-4DEF-BF99-C97DCA18BD50}">
          <x14:formula1>
            <xm:f>'Education List'!$A$2:$A$7</xm:f>
          </x14:formula1>
          <xm:sqref>A11:A15</xm:sqref>
        </x14:dataValidation>
        <x14:dataValidation type="list" showInputMessage="1" showErrorMessage="1" prompt="Select education level" xr:uid="{03CA1DB1-EFB1-4798-9CA5-109C23D99D3A}">
          <x14:formula1>
            <xm:f>'Education List'!$A$2:$A$7</xm:f>
          </x14:formula1>
          <xm:sqref>A10</xm:sqref>
        </x14:dataValidation>
        <x14:dataValidation type="list" allowBlank="1" showInputMessage="1" showErrorMessage="1" prompt="Select relevance" xr:uid="{B9EBD44B-D417-43CB-8445-C21449E94254}">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_x000a_" xr:uid="{1A5FEACD-41E1-44C3-BA4B-D890462AE3C1}">
          <x14:formula1>
            <xm:f>_xlfn.ANCHORARRAY(MinQualsT!$J$2)</xm:f>
          </x14:formula1>
          <xm:sqref>B6:C6</xm:sqref>
        </x14:dataValidation>
        <x14:dataValidation type="list" allowBlank="1" showInputMessage="1" showErrorMessage="1" promptTitle="SELECT RELEVANCE" prompt="Not related_x000a_Indirectly related_x000a_Direcly related" xr:uid="{75C7EADF-5177-4172-BC1B-F22FF5FBEDEC}">
          <x14:formula1>
            <xm:f>'Exp Relevancy'!$A$2:$A$4</xm:f>
          </x14:formula1>
          <xm:sqref>C18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5E3AD-AA1C-4492-B4D7-BC9C2825789A}">
  <sheetPr codeName="Sheet24">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0.71093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IFERROR(_xlfn.IFS(Table418192021222324[[#This Row],[NEW Formulae]],"Yes",0,""),"")</f>
        <v/>
      </c>
      <c r="I18" s="77" t="b" cm="1">
        <f t="array" ref="I18">SUMPRODUCT((Table418192021222324[[#This Row],[Start Date]]&lt;Table418192021222324[**End Date])*(Table418192021222324[[#This Row],[**End Date]]&gt;Table418192021222324[Start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IFERROR(_xlfn.IFS(Table418192021222324[[#This Row],[NEW Formulae]],"Yes",0,""),"")</f>
        <v/>
      </c>
      <c r="I19" s="83" t="b" cm="1">
        <f t="array" ref="I19">SUMPRODUCT((Table418192021222324[[#This Row],[Start Date]]&lt;Table418192021222324[**End Date])*(Table418192021222324[[#This Row],[**End Date]]&gt;Table418192021222324[Start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IFERROR(_xlfn.IFS(Table418192021222324[[#This Row],[NEW Formulae]],"Yes",0,""),"")</f>
        <v/>
      </c>
      <c r="I20" s="77" t="b" cm="1">
        <f t="array" ref="I20">SUMPRODUCT((Table418192021222324[[#This Row],[Start Date]]&lt;Table418192021222324[**End Date])*(Table418192021222324[[#This Row],[**End Date]]&gt;Table418192021222324[Start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IFERROR(_xlfn.IFS(Table418192021222324[[#This Row],[NEW Formulae]],"Yes",0,""),"")</f>
        <v/>
      </c>
      <c r="I21" s="77" t="b" cm="1">
        <f t="array" ref="I21">SUMPRODUCT((Table418192021222324[[#This Row],[Start Date]]&lt;Table418192021222324[**End Date])*(Table418192021222324[[#This Row],[**End Date]]&gt;Table418192021222324[Start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IFERROR(_xlfn.IFS(Table418192021222324[[#This Row],[NEW Formulae]],"Yes",0,""),"")</f>
        <v/>
      </c>
      <c r="I22" s="77" t="b" cm="1">
        <f t="array" ref="I22">SUMPRODUCT((Table418192021222324[[#This Row],[Start Date]]&lt;Table418192021222324[**End Date])*(Table418192021222324[[#This Row],[**End Date]]&gt;Table418192021222324[Start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IFERROR(_xlfn.IFS(Table418192021222324[[#This Row],[NEW Formulae]],"Yes",0,""),"")</f>
        <v/>
      </c>
      <c r="I23" s="77" t="b" cm="1">
        <f t="array" ref="I23">SUMPRODUCT((Table418192021222324[[#This Row],[Start Date]]&lt;Table418192021222324[**End Date])*(Table418192021222324[[#This Row],[**End Date]]&gt;Table418192021222324[Start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IFERROR(_xlfn.IFS(Table418192021222324[[#This Row],[NEW Formulae]],"Yes",0,""),"")</f>
        <v/>
      </c>
      <c r="I24" s="77" t="b" cm="1">
        <f t="array" ref="I24">SUMPRODUCT((Table418192021222324[[#This Row],[Start Date]]&lt;Table418192021222324[**End Date])*(Table418192021222324[[#This Row],[**End Date]]&gt;Table418192021222324[Start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IFERROR(_xlfn.IFS(Table418192021222324[[#This Row],[NEW Formulae]],"Yes",0,""),"")</f>
        <v/>
      </c>
      <c r="I25" s="77" t="b" cm="1">
        <f t="array" ref="I25">SUMPRODUCT((Table418192021222324[[#This Row],[Start Date]]&lt;Table418192021222324[**End Date])*(Table418192021222324[[#This Row],[**End Date]]&gt;Table418192021222324[Start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IFERROR(_xlfn.IFS(Table418192021222324[[#This Row],[NEW Formulae]],"Yes",0,""),"")</f>
        <v/>
      </c>
      <c r="I26" s="77" t="b" cm="1">
        <f t="array" ref="I26">SUMPRODUCT((Table418192021222324[[#This Row],[Start Date]]&lt;Table418192021222324[**End Date])*(Table418192021222324[[#This Row],[**End Date]]&gt;Table418192021222324[Start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IFERROR(_xlfn.IFS(Table418192021222324[[#This Row],[NEW Formulae]],"Yes",0,""),"")</f>
        <v/>
      </c>
      <c r="I27" s="77" t="b" cm="1">
        <f t="array" ref="I27">SUMPRODUCT((Table418192021222324[[#This Row],[Start Date]]&lt;Table418192021222324[**End Date])*(Table418192021222324[[#This Row],[**End Date]]&gt;Table418192021222324[Start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IFERROR(_xlfn.IFS(Table418192021222324[[#This Row],[NEW Formulae]],"Yes",0,""),"")</f>
        <v/>
      </c>
      <c r="I28" s="77" t="b" cm="1">
        <f t="array" ref="I28">SUMPRODUCT((Table418192021222324[[#This Row],[Start Date]]&lt;Table418192021222324[**End Date])*(Table418192021222324[[#This Row],[**End Date]]&gt;Table418192021222324[Start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IFERROR(_xlfn.IFS(Table418192021222324[[#This Row],[NEW Formulae]],"Yes",0,""),"")</f>
        <v/>
      </c>
      <c r="I29" s="77" t="b" cm="1">
        <f t="array" ref="I29">SUMPRODUCT((Table418192021222324[[#This Row],[Start Date]]&lt;Table418192021222324[**End Date])*(Table418192021222324[[#This Row],[**End Date]]&gt;Table418192021222324[Start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IFERROR(_xlfn.IFS(Table418192021222324[[#This Row],[NEW Formulae]],"Yes",0,""),"")</f>
        <v/>
      </c>
      <c r="I30" s="77" t="b" cm="1">
        <f t="array" ref="I30">SUMPRODUCT((Table418192021222324[[#This Row],[Start Date]]&lt;Table418192021222324[**End Date])*(Table418192021222324[[#This Row],[**End Date]]&gt;Table418192021222324[Start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IFERROR(_xlfn.IFS(Table418192021222324[[#This Row],[NEW Formulae]],"Yes",0,""),"")</f>
        <v/>
      </c>
      <c r="I31" s="77" t="b" cm="1">
        <f t="array" ref="I31">SUMPRODUCT((Table418192021222324[[#This Row],[Start Date]]&lt;Table418192021222324[**End Date])*(Table418192021222324[[#This Row],[**End Date]]&gt;Table418192021222324[Start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IFERROR(_xlfn.IFS(Table418192021222324[[#This Row],[NEW Formulae]],"Yes",0,""),"")</f>
        <v/>
      </c>
      <c r="I32" s="77" t="b" cm="1">
        <f t="array" ref="I32">SUMPRODUCT((Table418192021222324[[#This Row],[Start Date]]&lt;Table418192021222324[**End Date])*(Table418192021222324[[#This Row],[**End Date]]&gt;Table418192021222324[Start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IFERROR(_xlfn.IFS(Table418192021222324[[#This Row],[NEW Formulae]],"Yes",0,""),"")</f>
        <v/>
      </c>
      <c r="I33" s="77" t="b" cm="1">
        <f t="array" ref="I33">SUMPRODUCT((Table418192021222324[[#This Row],[Start Date]]&lt;Table418192021222324[**End Date])*(Table418192021222324[[#This Row],[**End Date]]&gt;Table418192021222324[Start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IFERROR(_xlfn.IFS(Table418192021222324[[#This Row],[NEW Formulae]],"Yes",0,""),"")</f>
        <v/>
      </c>
      <c r="I34" s="77" t="b" cm="1">
        <f t="array" ref="I34">SUMPRODUCT((Table418192021222324[[#This Row],[Start Date]]&lt;Table418192021222324[**End Date])*(Table418192021222324[[#This Row],[**End Date]]&gt;Table418192021222324[Start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IFERROR(_xlfn.IFS(Table418192021222324[[#This Row],[NEW Formulae]],"Yes",0,""),"")</f>
        <v/>
      </c>
      <c r="I35" s="77" t="b" cm="1">
        <f t="array" ref="I35">SUMPRODUCT((Table418192021222324[[#This Row],[Start Date]]&lt;Table418192021222324[**End Date])*(Table418192021222324[[#This Row],[**End Date]]&gt;Table418192021222324[Start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IFERROR(_xlfn.IFS(Table418192021222324[[#This Row],[NEW Formulae]],"Yes",0,""),"")</f>
        <v/>
      </c>
      <c r="I36" s="77" t="b" cm="1">
        <f t="array" ref="I36">SUMPRODUCT((Table418192021222324[[#This Row],[Start Date]]&lt;Table418192021222324[**End Date])*(Table418192021222324[[#This Row],[**End Date]]&gt;Table418192021222324[Start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IFERROR(_xlfn.IFS(Table418192021222324[[#This Row],[NEW Formulae]],"Yes",0,""),"")</f>
        <v/>
      </c>
      <c r="I37" s="77" t="b" cm="1">
        <f t="array" ref="I37">SUMPRODUCT((Table418192021222324[[#This Row],[Start Date]]&lt;Table418192021222324[**End Date])*(Table418192021222324[[#This Row],[**End Date]]&gt;Table418192021222324[Start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V8r86VAbOTJBZv9n2fF0Zo45ck47AeH1uXu+F/itTwpm4gHfIDuXE2Ks0ktWZTH0KDoYfW9ny1Sfc0ICSfZQUg==" saltValue="rPHURZaN82iD8zHJqNMSv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9"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8232C6BD-27CC-4FAF-BDDA-8983471C1BD3}">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803DBF9A-1CD3-4918-8A34-9FDC1847EDC1}">
      <formula1>COUNTIF($E$18:$E$37,E18)=1</formula1>
    </dataValidation>
    <dataValidation type="whole" allowBlank="1" showInputMessage="1" showErrorMessage="1" errorTitle="ERROR" error="Cannot exceed 40 hours" promptTitle="      Enter Hours" prompt="Cannot exceed 40 hours" sqref="D18:D37" xr:uid="{68F8DFC7-8468-498B-A8CE-88C9A5D18F3C}">
      <formula1>0</formula1>
      <formula2>40</formula2>
    </dataValidation>
    <dataValidation type="custom" errorStyle="warning" allowBlank="1" showInputMessage="1" showErrorMessage="1" errorTitle="ERROR" error="Dates must not overlap" sqref="F19:F37" xr:uid="{00E5E7E8-79BC-4209-B7B3-4001397F6852}">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D3F2182A-5EC3-44FB-8F7B-853002E413C3}">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FB59BBA6-1C2A-4872-9305-7D65807A81B0}">
          <x14:formula1>
            <xm:f>_xlfn.ANCHORARRAY(MinQualsT!$J$2)</xm:f>
          </x14:formula1>
          <xm:sqref>B6:C6</xm:sqref>
        </x14:dataValidation>
        <x14:dataValidation type="list" allowBlank="1" showInputMessage="1" showErrorMessage="1" prompt="Select relevance" xr:uid="{B6E7CC9F-12AA-42F1-900F-615714A20986}">
          <x14:formula1>
            <xm:f>'Exp Relevancy'!$A$2:$A$4</xm:f>
          </x14:formula1>
          <xm:sqref>C19:C37</xm:sqref>
        </x14:dataValidation>
        <x14:dataValidation type="list" showInputMessage="1" showErrorMessage="1" prompt="Select education level" xr:uid="{A4184766-E541-4264-AF3C-52BB3B42CC3F}">
          <x14:formula1>
            <xm:f>'Education List'!$A$2:$A$7</xm:f>
          </x14:formula1>
          <xm:sqref>A10</xm:sqref>
        </x14:dataValidation>
        <x14:dataValidation type="list" allowBlank="1" showInputMessage="1" showErrorMessage="1" prompt="Select education level" xr:uid="{BC4865BD-18A6-430D-83C0-BF9C893D0E53}">
          <x14:formula1>
            <xm:f>'Education List'!$A$2:$A$7</xm:f>
          </x14:formula1>
          <xm:sqref>A11:A15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75845-C4E8-4B3B-A67F-A7C09D05CAF1}">
  <sheetPr codeName="Sheet25">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0.855468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IFERROR(_xlfn.IFS(Table41819202122232425[[#This Row],[NEW Formulae]],"Yes",0,""),"")</f>
        <v/>
      </c>
      <c r="I18" s="77" t="b" cm="1">
        <f t="array" ref="I18">SUMPRODUCT((Table41819202122232425[[#This Row],[Start Date]]&lt;Table41819202122232425[**End Date])*(Table41819202122232425[[#This Row],[**End Date]]&gt;Table41819202122232425[Start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IFERROR(_xlfn.IFS(Table41819202122232425[[#This Row],[NEW Formulae]],"Yes",0,""),"")</f>
        <v/>
      </c>
      <c r="I19" s="83" t="b" cm="1">
        <f t="array" ref="I19">SUMPRODUCT((Table41819202122232425[[#This Row],[Start Date]]&lt;Table41819202122232425[**End Date])*(Table41819202122232425[[#This Row],[**End Date]]&gt;Table41819202122232425[Start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IFERROR(_xlfn.IFS(Table41819202122232425[[#This Row],[NEW Formulae]],"Yes",0,""),"")</f>
        <v/>
      </c>
      <c r="I20" s="77" t="b" cm="1">
        <f t="array" ref="I20">SUMPRODUCT((Table41819202122232425[[#This Row],[Start Date]]&lt;Table41819202122232425[**End Date])*(Table41819202122232425[[#This Row],[**End Date]]&gt;Table41819202122232425[Start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IFERROR(_xlfn.IFS(Table41819202122232425[[#This Row],[NEW Formulae]],"Yes",0,""),"")</f>
        <v/>
      </c>
      <c r="I21" s="77" t="b" cm="1">
        <f t="array" ref="I21">SUMPRODUCT((Table41819202122232425[[#This Row],[Start Date]]&lt;Table41819202122232425[**End Date])*(Table41819202122232425[[#This Row],[**End Date]]&gt;Table41819202122232425[Start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IFERROR(_xlfn.IFS(Table41819202122232425[[#This Row],[NEW Formulae]],"Yes",0,""),"")</f>
        <v/>
      </c>
      <c r="I22" s="77" t="b" cm="1">
        <f t="array" ref="I22">SUMPRODUCT((Table41819202122232425[[#This Row],[Start Date]]&lt;Table41819202122232425[**End Date])*(Table41819202122232425[[#This Row],[**End Date]]&gt;Table41819202122232425[Start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IFERROR(_xlfn.IFS(Table41819202122232425[[#This Row],[NEW Formulae]],"Yes",0,""),"")</f>
        <v/>
      </c>
      <c r="I23" s="77" t="b" cm="1">
        <f t="array" ref="I23">SUMPRODUCT((Table41819202122232425[[#This Row],[Start Date]]&lt;Table41819202122232425[**End Date])*(Table41819202122232425[[#This Row],[**End Date]]&gt;Table41819202122232425[Start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IFERROR(_xlfn.IFS(Table41819202122232425[[#This Row],[NEW Formulae]],"Yes",0,""),"")</f>
        <v/>
      </c>
      <c r="I24" s="77" t="b" cm="1">
        <f t="array" ref="I24">SUMPRODUCT((Table41819202122232425[[#This Row],[Start Date]]&lt;Table41819202122232425[**End Date])*(Table41819202122232425[[#This Row],[**End Date]]&gt;Table41819202122232425[Start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IFERROR(_xlfn.IFS(Table41819202122232425[[#This Row],[NEW Formulae]],"Yes",0,""),"")</f>
        <v/>
      </c>
      <c r="I25" s="77" t="b" cm="1">
        <f t="array" ref="I25">SUMPRODUCT((Table41819202122232425[[#This Row],[Start Date]]&lt;Table41819202122232425[**End Date])*(Table41819202122232425[[#This Row],[**End Date]]&gt;Table41819202122232425[Start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IFERROR(_xlfn.IFS(Table41819202122232425[[#This Row],[NEW Formulae]],"Yes",0,""),"")</f>
        <v/>
      </c>
      <c r="I26" s="77" t="b" cm="1">
        <f t="array" ref="I26">SUMPRODUCT((Table41819202122232425[[#This Row],[Start Date]]&lt;Table41819202122232425[**End Date])*(Table41819202122232425[[#This Row],[**End Date]]&gt;Table41819202122232425[Start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IFERROR(_xlfn.IFS(Table41819202122232425[[#This Row],[NEW Formulae]],"Yes",0,""),"")</f>
        <v/>
      </c>
      <c r="I27" s="77" t="b" cm="1">
        <f t="array" ref="I27">SUMPRODUCT((Table41819202122232425[[#This Row],[Start Date]]&lt;Table41819202122232425[**End Date])*(Table41819202122232425[[#This Row],[**End Date]]&gt;Table41819202122232425[Start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IFERROR(_xlfn.IFS(Table41819202122232425[[#This Row],[NEW Formulae]],"Yes",0,""),"")</f>
        <v/>
      </c>
      <c r="I28" s="77" t="b" cm="1">
        <f t="array" ref="I28">SUMPRODUCT((Table41819202122232425[[#This Row],[Start Date]]&lt;Table41819202122232425[**End Date])*(Table41819202122232425[[#This Row],[**End Date]]&gt;Table41819202122232425[Start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IFERROR(_xlfn.IFS(Table41819202122232425[[#This Row],[NEW Formulae]],"Yes",0,""),"")</f>
        <v/>
      </c>
      <c r="I29" s="77" t="b" cm="1">
        <f t="array" ref="I29">SUMPRODUCT((Table41819202122232425[[#This Row],[Start Date]]&lt;Table41819202122232425[**End Date])*(Table41819202122232425[[#This Row],[**End Date]]&gt;Table41819202122232425[Start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IFERROR(_xlfn.IFS(Table41819202122232425[[#This Row],[NEW Formulae]],"Yes",0,""),"")</f>
        <v/>
      </c>
      <c r="I30" s="77" t="b" cm="1">
        <f t="array" ref="I30">SUMPRODUCT((Table41819202122232425[[#This Row],[Start Date]]&lt;Table41819202122232425[**End Date])*(Table41819202122232425[[#This Row],[**End Date]]&gt;Table41819202122232425[Start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IFERROR(_xlfn.IFS(Table41819202122232425[[#This Row],[NEW Formulae]],"Yes",0,""),"")</f>
        <v/>
      </c>
      <c r="I31" s="77" t="b" cm="1">
        <f t="array" ref="I31">SUMPRODUCT((Table41819202122232425[[#This Row],[Start Date]]&lt;Table41819202122232425[**End Date])*(Table41819202122232425[[#This Row],[**End Date]]&gt;Table41819202122232425[Start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IFERROR(_xlfn.IFS(Table41819202122232425[[#This Row],[NEW Formulae]],"Yes",0,""),"")</f>
        <v/>
      </c>
      <c r="I32" s="77" t="b" cm="1">
        <f t="array" ref="I32">SUMPRODUCT((Table41819202122232425[[#This Row],[Start Date]]&lt;Table41819202122232425[**End Date])*(Table41819202122232425[[#This Row],[**End Date]]&gt;Table41819202122232425[Start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IFERROR(_xlfn.IFS(Table41819202122232425[[#This Row],[NEW Formulae]],"Yes",0,""),"")</f>
        <v/>
      </c>
      <c r="I33" s="77" t="b" cm="1">
        <f t="array" ref="I33">SUMPRODUCT((Table41819202122232425[[#This Row],[Start Date]]&lt;Table41819202122232425[**End Date])*(Table41819202122232425[[#This Row],[**End Date]]&gt;Table41819202122232425[Start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IFERROR(_xlfn.IFS(Table41819202122232425[[#This Row],[NEW Formulae]],"Yes",0,""),"")</f>
        <v/>
      </c>
      <c r="I34" s="77" t="b" cm="1">
        <f t="array" ref="I34">SUMPRODUCT((Table41819202122232425[[#This Row],[Start Date]]&lt;Table41819202122232425[**End Date])*(Table41819202122232425[[#This Row],[**End Date]]&gt;Table41819202122232425[Start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IFERROR(_xlfn.IFS(Table41819202122232425[[#This Row],[NEW Formulae]],"Yes",0,""),"")</f>
        <v/>
      </c>
      <c r="I35" s="77" t="b" cm="1">
        <f t="array" ref="I35">SUMPRODUCT((Table41819202122232425[[#This Row],[Start Date]]&lt;Table41819202122232425[**End Date])*(Table41819202122232425[[#This Row],[**End Date]]&gt;Table41819202122232425[Start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IFERROR(_xlfn.IFS(Table41819202122232425[[#This Row],[NEW Formulae]],"Yes",0,""),"")</f>
        <v/>
      </c>
      <c r="I36" s="77" t="b" cm="1">
        <f t="array" ref="I36">SUMPRODUCT((Table41819202122232425[[#This Row],[Start Date]]&lt;Table41819202122232425[**End Date])*(Table41819202122232425[[#This Row],[**End Date]]&gt;Table41819202122232425[Start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IFERROR(_xlfn.IFS(Table41819202122232425[[#This Row],[NEW Formulae]],"Yes",0,""),"")</f>
        <v/>
      </c>
      <c r="I37" s="77" t="b" cm="1">
        <f t="array" ref="I37">SUMPRODUCT((Table41819202122232425[[#This Row],[Start Date]]&lt;Table41819202122232425[**End Date])*(Table41819202122232425[[#This Row],[**End Date]]&gt;Table41819202122232425[Start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5o613Bf1Z7/s5GVeXDSKyKqi9RbzkhdT4V0zjqtWU5zbYc47rRDMMnUpJfQfDlledf9qwqAjofkTw6pjkKvZlg==" saltValue="BpYLfNfiL9sXuNenQSGaE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8"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7D2D127E-8C17-4A63-8031-1529717B3F2B}">
      <formula1>COUNTIF($F$18:$F$37,F19)=1</formula1>
    </dataValidation>
    <dataValidation type="whole" allowBlank="1" showInputMessage="1" showErrorMessage="1" errorTitle="ERROR" error="Cannot exceed 40 hours" promptTitle="      Enter Hours" prompt="Cannot exceed 40 hours" sqref="D18:D37" xr:uid="{A21EB1FE-77FB-42A3-94BD-A3E005EF6980}">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65A7E988-CB20-4BFF-B903-FE65CC6F5271}">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9DD2B2A6-9E4C-4102-A351-EB87CB91073D}">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7E305D21-0B17-4C80-8DAC-A8BF68BC92F6}">
          <x14:formula1>
            <xm:f>'Education List'!$A$2:$A$7</xm:f>
          </x14:formula1>
          <xm:sqref>A11:A15</xm:sqref>
        </x14:dataValidation>
        <x14:dataValidation type="list" showInputMessage="1" showErrorMessage="1" prompt="Select education level" xr:uid="{10DA5296-0DE5-4AB0-999A-2F044753BBA4}">
          <x14:formula1>
            <xm:f>'Education List'!$A$2:$A$7</xm:f>
          </x14:formula1>
          <xm:sqref>A10</xm:sqref>
        </x14:dataValidation>
        <x14:dataValidation type="list" allowBlank="1" showInputMessage="1" showErrorMessage="1" prompt="Select relevance" xr:uid="{5DB61972-D36D-433C-80B5-C0221582CAC4}">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_x000a_" xr:uid="{9C7E93BD-08F6-4BBA-84D3-6F6FE65D2905}">
          <x14:formula1>
            <xm:f>_xlfn.ANCHORARRAY(MinQualsT!$J$2)</xm:f>
          </x14:formula1>
          <xm:sqref>B6:C6</xm:sqref>
        </x14:dataValidation>
        <x14:dataValidation type="list" allowBlank="1" showInputMessage="1" showErrorMessage="1" promptTitle="SELECT RELEVANCE" prompt="Not related_x000a_Indirectly related_x000a_Direcly related" xr:uid="{32A6FF9C-BC2C-48F0-B32D-025083EC6153}">
          <x14:formula1>
            <xm:f>'Exp Relevancy'!$A$2:$A$4</xm:f>
          </x14:formula1>
          <xm:sqref>C18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EE2-F9BE-4DA3-A69C-A3BACF5D347D}">
  <sheetPr codeName="Sheet26">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9.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IFERROR(_xlfn.IFS(Table4181920212223242526[[#This Row],[NEW Formulae]],"Yes",0,""),"")</f>
        <v/>
      </c>
      <c r="I18" s="77" t="b" cm="1">
        <f t="array" ref="I18">SUMPRODUCT((Table4181920212223242526[[#This Row],[Start Date]]&lt;Table4181920212223242526[**End Date])*(Table4181920212223242526[[#This Row],[**End Date]]&gt;Table4181920212223242526[Start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IFERROR(_xlfn.IFS(Table4181920212223242526[[#This Row],[NEW Formulae]],"Yes",0,""),"")</f>
        <v/>
      </c>
      <c r="I19" s="83" t="b" cm="1">
        <f t="array" ref="I19">SUMPRODUCT((Table4181920212223242526[[#This Row],[Start Date]]&lt;Table4181920212223242526[**End Date])*(Table4181920212223242526[[#This Row],[**End Date]]&gt;Table4181920212223242526[Start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IFERROR(_xlfn.IFS(Table4181920212223242526[[#This Row],[NEW Formulae]],"Yes",0,""),"")</f>
        <v/>
      </c>
      <c r="I20" s="77" t="b" cm="1">
        <f t="array" ref="I20">SUMPRODUCT((Table4181920212223242526[[#This Row],[Start Date]]&lt;Table4181920212223242526[**End Date])*(Table4181920212223242526[[#This Row],[**End Date]]&gt;Table4181920212223242526[Start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IFERROR(_xlfn.IFS(Table4181920212223242526[[#This Row],[NEW Formulae]],"Yes",0,""),"")</f>
        <v/>
      </c>
      <c r="I21" s="77" t="b" cm="1">
        <f t="array" ref="I21">SUMPRODUCT((Table4181920212223242526[[#This Row],[Start Date]]&lt;Table4181920212223242526[**End Date])*(Table4181920212223242526[[#This Row],[**End Date]]&gt;Table4181920212223242526[Start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IFERROR(_xlfn.IFS(Table4181920212223242526[[#This Row],[NEW Formulae]],"Yes",0,""),"")</f>
        <v/>
      </c>
      <c r="I22" s="77" t="b" cm="1">
        <f t="array" ref="I22">SUMPRODUCT((Table4181920212223242526[[#This Row],[Start Date]]&lt;Table4181920212223242526[**End Date])*(Table4181920212223242526[[#This Row],[**End Date]]&gt;Table4181920212223242526[Start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IFERROR(_xlfn.IFS(Table4181920212223242526[[#This Row],[NEW Formulae]],"Yes",0,""),"")</f>
        <v/>
      </c>
      <c r="I23" s="77" t="b" cm="1">
        <f t="array" ref="I23">SUMPRODUCT((Table4181920212223242526[[#This Row],[Start Date]]&lt;Table4181920212223242526[**End Date])*(Table4181920212223242526[[#This Row],[**End Date]]&gt;Table4181920212223242526[Start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IFERROR(_xlfn.IFS(Table4181920212223242526[[#This Row],[NEW Formulae]],"Yes",0,""),"")</f>
        <v/>
      </c>
      <c r="I24" s="77" t="b" cm="1">
        <f t="array" ref="I24">SUMPRODUCT((Table4181920212223242526[[#This Row],[Start Date]]&lt;Table4181920212223242526[**End Date])*(Table4181920212223242526[[#This Row],[**End Date]]&gt;Table4181920212223242526[Start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IFERROR(_xlfn.IFS(Table4181920212223242526[[#This Row],[NEW Formulae]],"Yes",0,""),"")</f>
        <v/>
      </c>
      <c r="I25" s="77" t="b" cm="1">
        <f t="array" ref="I25">SUMPRODUCT((Table4181920212223242526[[#This Row],[Start Date]]&lt;Table4181920212223242526[**End Date])*(Table4181920212223242526[[#This Row],[**End Date]]&gt;Table4181920212223242526[Start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IFERROR(_xlfn.IFS(Table4181920212223242526[[#This Row],[NEW Formulae]],"Yes",0,""),"")</f>
        <v/>
      </c>
      <c r="I26" s="77" t="b" cm="1">
        <f t="array" ref="I26">SUMPRODUCT((Table4181920212223242526[[#This Row],[Start Date]]&lt;Table4181920212223242526[**End Date])*(Table4181920212223242526[[#This Row],[**End Date]]&gt;Table4181920212223242526[Start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IFERROR(_xlfn.IFS(Table4181920212223242526[[#This Row],[NEW Formulae]],"Yes",0,""),"")</f>
        <v/>
      </c>
      <c r="I27" s="77" t="b" cm="1">
        <f t="array" ref="I27">SUMPRODUCT((Table4181920212223242526[[#This Row],[Start Date]]&lt;Table4181920212223242526[**End Date])*(Table4181920212223242526[[#This Row],[**End Date]]&gt;Table4181920212223242526[Start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IFERROR(_xlfn.IFS(Table4181920212223242526[[#This Row],[NEW Formulae]],"Yes",0,""),"")</f>
        <v/>
      </c>
      <c r="I28" s="77" t="b" cm="1">
        <f t="array" ref="I28">SUMPRODUCT((Table4181920212223242526[[#This Row],[Start Date]]&lt;Table4181920212223242526[**End Date])*(Table4181920212223242526[[#This Row],[**End Date]]&gt;Table4181920212223242526[Start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IFERROR(_xlfn.IFS(Table4181920212223242526[[#This Row],[NEW Formulae]],"Yes",0,""),"")</f>
        <v/>
      </c>
      <c r="I29" s="77" t="b" cm="1">
        <f t="array" ref="I29">SUMPRODUCT((Table4181920212223242526[[#This Row],[Start Date]]&lt;Table4181920212223242526[**End Date])*(Table4181920212223242526[[#This Row],[**End Date]]&gt;Table4181920212223242526[Start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IFERROR(_xlfn.IFS(Table4181920212223242526[[#This Row],[NEW Formulae]],"Yes",0,""),"")</f>
        <v/>
      </c>
      <c r="I30" s="77" t="b" cm="1">
        <f t="array" ref="I30">SUMPRODUCT((Table4181920212223242526[[#This Row],[Start Date]]&lt;Table4181920212223242526[**End Date])*(Table4181920212223242526[[#This Row],[**End Date]]&gt;Table4181920212223242526[Start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IFERROR(_xlfn.IFS(Table4181920212223242526[[#This Row],[NEW Formulae]],"Yes",0,""),"")</f>
        <v/>
      </c>
      <c r="I31" s="77" t="b" cm="1">
        <f t="array" ref="I31">SUMPRODUCT((Table4181920212223242526[[#This Row],[Start Date]]&lt;Table4181920212223242526[**End Date])*(Table4181920212223242526[[#This Row],[**End Date]]&gt;Table4181920212223242526[Start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IFERROR(_xlfn.IFS(Table4181920212223242526[[#This Row],[NEW Formulae]],"Yes",0,""),"")</f>
        <v/>
      </c>
      <c r="I32" s="77" t="b" cm="1">
        <f t="array" ref="I32">SUMPRODUCT((Table4181920212223242526[[#This Row],[Start Date]]&lt;Table4181920212223242526[**End Date])*(Table4181920212223242526[[#This Row],[**End Date]]&gt;Table4181920212223242526[Start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IFERROR(_xlfn.IFS(Table4181920212223242526[[#This Row],[NEW Formulae]],"Yes",0,""),"")</f>
        <v/>
      </c>
      <c r="I33" s="77" t="b" cm="1">
        <f t="array" ref="I33">SUMPRODUCT((Table4181920212223242526[[#This Row],[Start Date]]&lt;Table4181920212223242526[**End Date])*(Table4181920212223242526[[#This Row],[**End Date]]&gt;Table4181920212223242526[Start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IFERROR(_xlfn.IFS(Table4181920212223242526[[#This Row],[NEW Formulae]],"Yes",0,""),"")</f>
        <v/>
      </c>
      <c r="I34" s="77" t="b" cm="1">
        <f t="array" ref="I34">SUMPRODUCT((Table4181920212223242526[[#This Row],[Start Date]]&lt;Table4181920212223242526[**End Date])*(Table4181920212223242526[[#This Row],[**End Date]]&gt;Table4181920212223242526[Start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IFERROR(_xlfn.IFS(Table4181920212223242526[[#This Row],[NEW Formulae]],"Yes",0,""),"")</f>
        <v/>
      </c>
      <c r="I35" s="77" t="b" cm="1">
        <f t="array" ref="I35">SUMPRODUCT((Table4181920212223242526[[#This Row],[Start Date]]&lt;Table4181920212223242526[**End Date])*(Table4181920212223242526[[#This Row],[**End Date]]&gt;Table4181920212223242526[Start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IFERROR(_xlfn.IFS(Table4181920212223242526[[#This Row],[NEW Formulae]],"Yes",0,""),"")</f>
        <v/>
      </c>
      <c r="I36" s="77" t="b" cm="1">
        <f t="array" ref="I36">SUMPRODUCT((Table4181920212223242526[[#This Row],[Start Date]]&lt;Table4181920212223242526[**End Date])*(Table4181920212223242526[[#This Row],[**End Date]]&gt;Table4181920212223242526[Start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IFERROR(_xlfn.IFS(Table4181920212223242526[[#This Row],[NEW Formulae]],"Yes",0,""),"")</f>
        <v/>
      </c>
      <c r="I37" s="77" t="b" cm="1">
        <f t="array" ref="I37">SUMPRODUCT((Table4181920212223242526[[#This Row],[Start Date]]&lt;Table4181920212223242526[**End Date])*(Table4181920212223242526[[#This Row],[**End Date]]&gt;Table4181920212223242526[Start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espfLNvHPmF5PVABvkMwnIVYIxKVI6++l0iFvSQAHJXNqc1aZwgoIbxcowLr+3HjqkMjdXkzy1h0pnrpgkafA==" saltValue="6N/WgxtiyKJuetKBOBAnl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7"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31443096-9129-4C7F-B31C-7BC714843998}">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3DB1E828-6740-474E-ABAA-06DD69A35F15}">
      <formula1>COUNTIF($E$18:$E$37,E18)=1</formula1>
    </dataValidation>
    <dataValidation type="whole" allowBlank="1" showInputMessage="1" showErrorMessage="1" errorTitle="ERROR" error="Cannot exceed 40 hours" promptTitle="      Enter Hours" prompt="Cannot exceed 40 hours" sqref="D18:D37" xr:uid="{90C88D4A-4082-44F1-9A01-A1953050AC56}">
      <formula1>0</formula1>
      <formula2>40</formula2>
    </dataValidation>
    <dataValidation type="custom" errorStyle="warning" allowBlank="1" showInputMessage="1" showErrorMessage="1" errorTitle="ERROR" error="Dates must not overlap" sqref="F19:F37" xr:uid="{AF92687A-3B96-4C51-82D0-18E076712B8C}">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8562CDEA-B8EE-4881-BFAC-B1072FCC1F73}">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92513991-A143-4A4E-ACBB-430631FE5517}">
          <x14:formula1>
            <xm:f>_xlfn.ANCHORARRAY(MinQualsT!$J$2)</xm:f>
          </x14:formula1>
          <xm:sqref>B6:C6</xm:sqref>
        </x14:dataValidation>
        <x14:dataValidation type="list" allowBlank="1" showInputMessage="1" showErrorMessage="1" prompt="Select relevance" xr:uid="{93C7048A-194F-40D1-BABE-39EEE55D4E84}">
          <x14:formula1>
            <xm:f>'Exp Relevancy'!$A$2:$A$4</xm:f>
          </x14:formula1>
          <xm:sqref>C19:C37</xm:sqref>
        </x14:dataValidation>
        <x14:dataValidation type="list" showInputMessage="1" showErrorMessage="1" prompt="Select education level" xr:uid="{C106F2DA-C35E-44AB-9E66-42A5AECF4513}">
          <x14:formula1>
            <xm:f>'Education List'!$A$2:$A$7</xm:f>
          </x14:formula1>
          <xm:sqref>A10</xm:sqref>
        </x14:dataValidation>
        <x14:dataValidation type="list" allowBlank="1" showInputMessage="1" showErrorMessage="1" prompt="Select education level" xr:uid="{20B3ADBE-6105-4727-A3EA-59D8738992F2}">
          <x14:formula1>
            <xm:f>'Education List'!$A$2:$A$7</xm:f>
          </x14:formula1>
          <xm:sqref>A11:A15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C2A0B-993C-42E6-84FB-7BD5E39C8757}">
  <sheetPr codeName="Sheet27">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1.42578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IFERROR(_xlfn.IFS(Table418192021222324252627[[#This Row],[NEW Formulae]],"Yes",0,""),"")</f>
        <v/>
      </c>
      <c r="I18" s="77" t="b" cm="1">
        <f t="array" ref="I18">SUMPRODUCT((Table418192021222324252627[[#This Row],[Start Date]]&lt;Table418192021222324252627[**End Date])*(Table418192021222324252627[[#This Row],[**End Date]]&gt;Table418192021222324252627[Start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IFERROR(_xlfn.IFS(Table418192021222324252627[[#This Row],[NEW Formulae]],"Yes",0,""),"")</f>
        <v/>
      </c>
      <c r="I19" s="83" t="b" cm="1">
        <f t="array" ref="I19">SUMPRODUCT((Table418192021222324252627[[#This Row],[Start Date]]&lt;Table418192021222324252627[**End Date])*(Table418192021222324252627[[#This Row],[**End Date]]&gt;Table418192021222324252627[Start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IFERROR(_xlfn.IFS(Table418192021222324252627[[#This Row],[NEW Formulae]],"Yes",0,""),"")</f>
        <v/>
      </c>
      <c r="I20" s="77" t="b" cm="1">
        <f t="array" ref="I20">SUMPRODUCT((Table418192021222324252627[[#This Row],[Start Date]]&lt;Table418192021222324252627[**End Date])*(Table418192021222324252627[[#This Row],[**End Date]]&gt;Table418192021222324252627[Start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IFERROR(_xlfn.IFS(Table418192021222324252627[[#This Row],[NEW Formulae]],"Yes",0,""),"")</f>
        <v/>
      </c>
      <c r="I21" s="77" t="b" cm="1">
        <f t="array" ref="I21">SUMPRODUCT((Table418192021222324252627[[#This Row],[Start Date]]&lt;Table418192021222324252627[**End Date])*(Table418192021222324252627[[#This Row],[**End Date]]&gt;Table418192021222324252627[Start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IFERROR(_xlfn.IFS(Table418192021222324252627[[#This Row],[NEW Formulae]],"Yes",0,""),"")</f>
        <v/>
      </c>
      <c r="I22" s="77" t="b" cm="1">
        <f t="array" ref="I22">SUMPRODUCT((Table418192021222324252627[[#This Row],[Start Date]]&lt;Table418192021222324252627[**End Date])*(Table418192021222324252627[[#This Row],[**End Date]]&gt;Table418192021222324252627[Start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IFERROR(_xlfn.IFS(Table418192021222324252627[[#This Row],[NEW Formulae]],"Yes",0,""),"")</f>
        <v/>
      </c>
      <c r="I23" s="77" t="b" cm="1">
        <f t="array" ref="I23">SUMPRODUCT((Table418192021222324252627[[#This Row],[Start Date]]&lt;Table418192021222324252627[**End Date])*(Table418192021222324252627[[#This Row],[**End Date]]&gt;Table418192021222324252627[Start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IFERROR(_xlfn.IFS(Table418192021222324252627[[#This Row],[NEW Formulae]],"Yes",0,""),"")</f>
        <v/>
      </c>
      <c r="I24" s="77" t="b" cm="1">
        <f t="array" ref="I24">SUMPRODUCT((Table418192021222324252627[[#This Row],[Start Date]]&lt;Table418192021222324252627[**End Date])*(Table418192021222324252627[[#This Row],[**End Date]]&gt;Table418192021222324252627[Start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IFERROR(_xlfn.IFS(Table418192021222324252627[[#This Row],[NEW Formulae]],"Yes",0,""),"")</f>
        <v/>
      </c>
      <c r="I25" s="77" t="b" cm="1">
        <f t="array" ref="I25">SUMPRODUCT((Table418192021222324252627[[#This Row],[Start Date]]&lt;Table418192021222324252627[**End Date])*(Table418192021222324252627[[#This Row],[**End Date]]&gt;Table418192021222324252627[Start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IFERROR(_xlfn.IFS(Table418192021222324252627[[#This Row],[NEW Formulae]],"Yes",0,""),"")</f>
        <v/>
      </c>
      <c r="I26" s="77" t="b" cm="1">
        <f t="array" ref="I26">SUMPRODUCT((Table418192021222324252627[[#This Row],[Start Date]]&lt;Table418192021222324252627[**End Date])*(Table418192021222324252627[[#This Row],[**End Date]]&gt;Table418192021222324252627[Start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IFERROR(_xlfn.IFS(Table418192021222324252627[[#This Row],[NEW Formulae]],"Yes",0,""),"")</f>
        <v/>
      </c>
      <c r="I27" s="77" t="b" cm="1">
        <f t="array" ref="I27">SUMPRODUCT((Table418192021222324252627[[#This Row],[Start Date]]&lt;Table418192021222324252627[**End Date])*(Table418192021222324252627[[#This Row],[**End Date]]&gt;Table418192021222324252627[Start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IFERROR(_xlfn.IFS(Table418192021222324252627[[#This Row],[NEW Formulae]],"Yes",0,""),"")</f>
        <v/>
      </c>
      <c r="I28" s="77" t="b" cm="1">
        <f t="array" ref="I28">SUMPRODUCT((Table418192021222324252627[[#This Row],[Start Date]]&lt;Table418192021222324252627[**End Date])*(Table418192021222324252627[[#This Row],[**End Date]]&gt;Table418192021222324252627[Start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IFERROR(_xlfn.IFS(Table418192021222324252627[[#This Row],[NEW Formulae]],"Yes",0,""),"")</f>
        <v/>
      </c>
      <c r="I29" s="77" t="b" cm="1">
        <f t="array" ref="I29">SUMPRODUCT((Table418192021222324252627[[#This Row],[Start Date]]&lt;Table418192021222324252627[**End Date])*(Table418192021222324252627[[#This Row],[**End Date]]&gt;Table418192021222324252627[Start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IFERROR(_xlfn.IFS(Table418192021222324252627[[#This Row],[NEW Formulae]],"Yes",0,""),"")</f>
        <v/>
      </c>
      <c r="I30" s="77" t="b" cm="1">
        <f t="array" ref="I30">SUMPRODUCT((Table418192021222324252627[[#This Row],[Start Date]]&lt;Table418192021222324252627[**End Date])*(Table418192021222324252627[[#This Row],[**End Date]]&gt;Table418192021222324252627[Start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IFERROR(_xlfn.IFS(Table418192021222324252627[[#This Row],[NEW Formulae]],"Yes",0,""),"")</f>
        <v/>
      </c>
      <c r="I31" s="77" t="b" cm="1">
        <f t="array" ref="I31">SUMPRODUCT((Table418192021222324252627[[#This Row],[Start Date]]&lt;Table418192021222324252627[**End Date])*(Table418192021222324252627[[#This Row],[**End Date]]&gt;Table418192021222324252627[Start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IFERROR(_xlfn.IFS(Table418192021222324252627[[#This Row],[NEW Formulae]],"Yes",0,""),"")</f>
        <v/>
      </c>
      <c r="I32" s="77" t="b" cm="1">
        <f t="array" ref="I32">SUMPRODUCT((Table418192021222324252627[[#This Row],[Start Date]]&lt;Table418192021222324252627[**End Date])*(Table418192021222324252627[[#This Row],[**End Date]]&gt;Table418192021222324252627[Start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IFERROR(_xlfn.IFS(Table418192021222324252627[[#This Row],[NEW Formulae]],"Yes",0,""),"")</f>
        <v/>
      </c>
      <c r="I33" s="77" t="b" cm="1">
        <f t="array" ref="I33">SUMPRODUCT((Table418192021222324252627[[#This Row],[Start Date]]&lt;Table418192021222324252627[**End Date])*(Table418192021222324252627[[#This Row],[**End Date]]&gt;Table418192021222324252627[Start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IFERROR(_xlfn.IFS(Table418192021222324252627[[#This Row],[NEW Formulae]],"Yes",0,""),"")</f>
        <v/>
      </c>
      <c r="I34" s="77" t="b" cm="1">
        <f t="array" ref="I34">SUMPRODUCT((Table418192021222324252627[[#This Row],[Start Date]]&lt;Table418192021222324252627[**End Date])*(Table418192021222324252627[[#This Row],[**End Date]]&gt;Table418192021222324252627[Start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IFERROR(_xlfn.IFS(Table418192021222324252627[[#This Row],[NEW Formulae]],"Yes",0,""),"")</f>
        <v/>
      </c>
      <c r="I35" s="77" t="b" cm="1">
        <f t="array" ref="I35">SUMPRODUCT((Table418192021222324252627[[#This Row],[Start Date]]&lt;Table418192021222324252627[**End Date])*(Table418192021222324252627[[#This Row],[**End Date]]&gt;Table418192021222324252627[Start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IFERROR(_xlfn.IFS(Table418192021222324252627[[#This Row],[NEW Formulae]],"Yes",0,""),"")</f>
        <v/>
      </c>
      <c r="I36" s="77" t="b" cm="1">
        <f t="array" ref="I36">SUMPRODUCT((Table418192021222324252627[[#This Row],[Start Date]]&lt;Table418192021222324252627[**End Date])*(Table418192021222324252627[[#This Row],[**End Date]]&gt;Table418192021222324252627[Start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IFERROR(_xlfn.IFS(Table418192021222324252627[[#This Row],[NEW Formulae]],"Yes",0,""),"")</f>
        <v/>
      </c>
      <c r="I37" s="77" t="b" cm="1">
        <f t="array" ref="I37">SUMPRODUCT((Table418192021222324252627[[#This Row],[Start Date]]&lt;Table418192021222324252627[**End Date])*(Table418192021222324252627[[#This Row],[**End Date]]&gt;Table418192021222324252627[Start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Ijbqouuc5emIpQwcj3uPj7v+5cBGdX7/MTvNBlcnNYuvW70HPymEFRc6qxQm2H4dZAoLYXSydQ60uDAK0Aog7Q==" saltValue="Udq1evIjJNYENTiAfP5yy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6"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7E7E6104-CC6B-4D16-BCE2-B05DF1D3288D}">
      <formula1>COUNTIF($F$18:$F$37,F19)=1</formula1>
    </dataValidation>
    <dataValidation type="whole" allowBlank="1" showInputMessage="1" showErrorMessage="1" errorTitle="ERROR" error="Cannot exceed 40 hours" promptTitle="      Enter Hours" prompt="Cannot exceed 40 hours" sqref="D18:D37" xr:uid="{B807FAE0-1215-4493-804C-0DAF111C7E8C}">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76F6999C-5FEB-4CFF-9197-8F8E8AC0A549}">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791D897C-F792-4F42-8FAE-B502CE66020D}">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AB7A3F70-DBF9-4CC6-B843-70CA089FEFB7}">
          <x14:formula1>
            <xm:f>'Education List'!$A$2:$A$7</xm:f>
          </x14:formula1>
          <xm:sqref>A11:A15</xm:sqref>
        </x14:dataValidation>
        <x14:dataValidation type="list" showInputMessage="1" showErrorMessage="1" prompt="Select education level" xr:uid="{33EA22E4-FF80-4BBC-ADD6-F3D74B19E1D8}">
          <x14:formula1>
            <xm:f>'Education List'!$A$2:$A$7</xm:f>
          </x14:formula1>
          <xm:sqref>A10</xm:sqref>
        </x14:dataValidation>
        <x14:dataValidation type="list" allowBlank="1" showInputMessage="1" showErrorMessage="1" prompt="Select relevance" xr:uid="{0A6038FC-2FD6-4B09-AFE0-AD68384A4C62}">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43A9E065-296E-4342-9118-0D1B7CA5FBE3}">
          <x14:formula1>
            <xm:f>_xlfn.ANCHORARRAY(MinQualsT!$J$2)</xm:f>
          </x14:formula1>
          <xm:sqref>B6:C6</xm:sqref>
        </x14:dataValidation>
        <x14:dataValidation type="list" allowBlank="1" showInputMessage="1" showErrorMessage="1" promptTitle="SELECT RELEVANCE" prompt="Not related_x000a_Indirectly related_x000a_Direcly related" xr:uid="{2EE7E696-2D97-49DE-9F60-12D33B97C119}">
          <x14:formula1>
            <xm:f>'Exp Relevancy'!$A$2:$A$4</xm:f>
          </x14:formula1>
          <xm:sqref>C18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8A57-A4FA-493E-94D3-D2A2EC4444C2}">
  <sheetPr codeName="Sheet28">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4.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IFERROR(_xlfn.IFS(Table41819202122232425262728[[#This Row],[NEW Formulae]],"Yes",0,""),"")</f>
        <v/>
      </c>
      <c r="I18" s="77" t="b" cm="1">
        <f t="array" ref="I18">SUMPRODUCT((Table41819202122232425262728[[#This Row],[Start Date]]&lt;Table41819202122232425262728[**End Date])*(Table41819202122232425262728[[#This Row],[**End Date]]&gt;Table41819202122232425262728[Start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IFERROR(_xlfn.IFS(Table41819202122232425262728[[#This Row],[NEW Formulae]],"Yes",0,""),"")</f>
        <v/>
      </c>
      <c r="I19" s="83" t="b" cm="1">
        <f t="array" ref="I19">SUMPRODUCT((Table41819202122232425262728[[#This Row],[Start Date]]&lt;Table41819202122232425262728[**End Date])*(Table41819202122232425262728[[#This Row],[**End Date]]&gt;Table41819202122232425262728[Start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IFERROR(_xlfn.IFS(Table41819202122232425262728[[#This Row],[NEW Formulae]],"Yes",0,""),"")</f>
        <v/>
      </c>
      <c r="I20" s="77" t="b" cm="1">
        <f t="array" ref="I20">SUMPRODUCT((Table41819202122232425262728[[#This Row],[Start Date]]&lt;Table41819202122232425262728[**End Date])*(Table41819202122232425262728[[#This Row],[**End Date]]&gt;Table41819202122232425262728[Start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IFERROR(_xlfn.IFS(Table41819202122232425262728[[#This Row],[NEW Formulae]],"Yes",0,""),"")</f>
        <v/>
      </c>
      <c r="I21" s="77" t="b" cm="1">
        <f t="array" ref="I21">SUMPRODUCT((Table41819202122232425262728[[#This Row],[Start Date]]&lt;Table41819202122232425262728[**End Date])*(Table41819202122232425262728[[#This Row],[**End Date]]&gt;Table41819202122232425262728[Start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IFERROR(_xlfn.IFS(Table41819202122232425262728[[#This Row],[NEW Formulae]],"Yes",0,""),"")</f>
        <v/>
      </c>
      <c r="I22" s="77" t="b" cm="1">
        <f t="array" ref="I22">SUMPRODUCT((Table41819202122232425262728[[#This Row],[Start Date]]&lt;Table41819202122232425262728[**End Date])*(Table41819202122232425262728[[#This Row],[**End Date]]&gt;Table41819202122232425262728[Start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IFERROR(_xlfn.IFS(Table41819202122232425262728[[#This Row],[NEW Formulae]],"Yes",0,""),"")</f>
        <v/>
      </c>
      <c r="I23" s="77" t="b" cm="1">
        <f t="array" ref="I23">SUMPRODUCT((Table41819202122232425262728[[#This Row],[Start Date]]&lt;Table41819202122232425262728[**End Date])*(Table41819202122232425262728[[#This Row],[**End Date]]&gt;Table41819202122232425262728[Start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IFERROR(_xlfn.IFS(Table41819202122232425262728[[#This Row],[NEW Formulae]],"Yes",0,""),"")</f>
        <v/>
      </c>
      <c r="I24" s="77" t="b" cm="1">
        <f t="array" ref="I24">SUMPRODUCT((Table41819202122232425262728[[#This Row],[Start Date]]&lt;Table41819202122232425262728[**End Date])*(Table41819202122232425262728[[#This Row],[**End Date]]&gt;Table41819202122232425262728[Start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IFERROR(_xlfn.IFS(Table41819202122232425262728[[#This Row],[NEW Formulae]],"Yes",0,""),"")</f>
        <v/>
      </c>
      <c r="I25" s="77" t="b" cm="1">
        <f t="array" ref="I25">SUMPRODUCT((Table41819202122232425262728[[#This Row],[Start Date]]&lt;Table41819202122232425262728[**End Date])*(Table41819202122232425262728[[#This Row],[**End Date]]&gt;Table41819202122232425262728[Start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IFERROR(_xlfn.IFS(Table41819202122232425262728[[#This Row],[NEW Formulae]],"Yes",0,""),"")</f>
        <v/>
      </c>
      <c r="I26" s="77" t="b" cm="1">
        <f t="array" ref="I26">SUMPRODUCT((Table41819202122232425262728[[#This Row],[Start Date]]&lt;Table41819202122232425262728[**End Date])*(Table41819202122232425262728[[#This Row],[**End Date]]&gt;Table41819202122232425262728[Start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IFERROR(_xlfn.IFS(Table41819202122232425262728[[#This Row],[NEW Formulae]],"Yes",0,""),"")</f>
        <v/>
      </c>
      <c r="I27" s="77" t="b" cm="1">
        <f t="array" ref="I27">SUMPRODUCT((Table41819202122232425262728[[#This Row],[Start Date]]&lt;Table41819202122232425262728[**End Date])*(Table41819202122232425262728[[#This Row],[**End Date]]&gt;Table41819202122232425262728[Start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IFERROR(_xlfn.IFS(Table41819202122232425262728[[#This Row],[NEW Formulae]],"Yes",0,""),"")</f>
        <v/>
      </c>
      <c r="I28" s="77" t="b" cm="1">
        <f t="array" ref="I28">SUMPRODUCT((Table41819202122232425262728[[#This Row],[Start Date]]&lt;Table41819202122232425262728[**End Date])*(Table41819202122232425262728[[#This Row],[**End Date]]&gt;Table41819202122232425262728[Start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IFERROR(_xlfn.IFS(Table41819202122232425262728[[#This Row],[NEW Formulae]],"Yes",0,""),"")</f>
        <v/>
      </c>
      <c r="I29" s="77" t="b" cm="1">
        <f t="array" ref="I29">SUMPRODUCT((Table41819202122232425262728[[#This Row],[Start Date]]&lt;Table41819202122232425262728[**End Date])*(Table41819202122232425262728[[#This Row],[**End Date]]&gt;Table41819202122232425262728[Start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IFERROR(_xlfn.IFS(Table41819202122232425262728[[#This Row],[NEW Formulae]],"Yes",0,""),"")</f>
        <v/>
      </c>
      <c r="I30" s="77" t="b" cm="1">
        <f t="array" ref="I30">SUMPRODUCT((Table41819202122232425262728[[#This Row],[Start Date]]&lt;Table41819202122232425262728[**End Date])*(Table41819202122232425262728[[#This Row],[**End Date]]&gt;Table41819202122232425262728[Start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IFERROR(_xlfn.IFS(Table41819202122232425262728[[#This Row],[NEW Formulae]],"Yes",0,""),"")</f>
        <v/>
      </c>
      <c r="I31" s="77" t="b" cm="1">
        <f t="array" ref="I31">SUMPRODUCT((Table41819202122232425262728[[#This Row],[Start Date]]&lt;Table41819202122232425262728[**End Date])*(Table41819202122232425262728[[#This Row],[**End Date]]&gt;Table41819202122232425262728[Start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IFERROR(_xlfn.IFS(Table41819202122232425262728[[#This Row],[NEW Formulae]],"Yes",0,""),"")</f>
        <v/>
      </c>
      <c r="I32" s="77" t="b" cm="1">
        <f t="array" ref="I32">SUMPRODUCT((Table41819202122232425262728[[#This Row],[Start Date]]&lt;Table41819202122232425262728[**End Date])*(Table41819202122232425262728[[#This Row],[**End Date]]&gt;Table41819202122232425262728[Start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IFERROR(_xlfn.IFS(Table41819202122232425262728[[#This Row],[NEW Formulae]],"Yes",0,""),"")</f>
        <v/>
      </c>
      <c r="I33" s="77" t="b" cm="1">
        <f t="array" ref="I33">SUMPRODUCT((Table41819202122232425262728[[#This Row],[Start Date]]&lt;Table41819202122232425262728[**End Date])*(Table41819202122232425262728[[#This Row],[**End Date]]&gt;Table41819202122232425262728[Start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IFERROR(_xlfn.IFS(Table41819202122232425262728[[#This Row],[NEW Formulae]],"Yes",0,""),"")</f>
        <v/>
      </c>
      <c r="I34" s="77" t="b" cm="1">
        <f t="array" ref="I34">SUMPRODUCT((Table41819202122232425262728[[#This Row],[Start Date]]&lt;Table41819202122232425262728[**End Date])*(Table41819202122232425262728[[#This Row],[**End Date]]&gt;Table41819202122232425262728[Start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IFERROR(_xlfn.IFS(Table41819202122232425262728[[#This Row],[NEW Formulae]],"Yes",0,""),"")</f>
        <v/>
      </c>
      <c r="I35" s="77" t="b" cm="1">
        <f t="array" ref="I35">SUMPRODUCT((Table41819202122232425262728[[#This Row],[Start Date]]&lt;Table41819202122232425262728[**End Date])*(Table41819202122232425262728[[#This Row],[**End Date]]&gt;Table41819202122232425262728[Start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IFERROR(_xlfn.IFS(Table41819202122232425262728[[#This Row],[NEW Formulae]],"Yes",0,""),"")</f>
        <v/>
      </c>
      <c r="I36" s="77" t="b" cm="1">
        <f t="array" ref="I36">SUMPRODUCT((Table41819202122232425262728[[#This Row],[Start Date]]&lt;Table41819202122232425262728[**End Date])*(Table41819202122232425262728[[#This Row],[**End Date]]&gt;Table41819202122232425262728[Start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IFERROR(_xlfn.IFS(Table41819202122232425262728[[#This Row],[NEW Formulae]],"Yes",0,""),"")</f>
        <v/>
      </c>
      <c r="I37" s="77" t="b" cm="1">
        <f t="array" ref="I37">SUMPRODUCT((Table41819202122232425262728[[#This Row],[Start Date]]&lt;Table41819202122232425262728[**End Date])*(Table41819202122232425262728[[#This Row],[**End Date]]&gt;Table41819202122232425262728[Start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3irRxSB/KdX2mVnULVtQH4zpuWce78faOAvT4xm+W7CeLvOhvPQTJTzc+1v6V6bEaN4v5YX7963Iwzad3MIvOg==" saltValue="NtbyTwLnlpz0iEnbpsDO8g=="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5"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C8F4CE70-4527-4A0A-B75A-73E9C457B3D5}">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AE9F3ED7-26D9-422F-91DE-7A021DE040FD}">
      <formula1>COUNTIF($E$18:$E$37,E18)=1</formula1>
    </dataValidation>
    <dataValidation type="whole" allowBlank="1" showInputMessage="1" showErrorMessage="1" errorTitle="ERROR" error="Cannot exceed 40 hours" promptTitle="      Enter Hours" prompt="Cannot exceed 40 hours" sqref="D18:D37" xr:uid="{B75DE6C4-0235-41E7-A91D-1A6F925A409E}">
      <formula1>0</formula1>
      <formula2>40</formula2>
    </dataValidation>
    <dataValidation type="custom" errorStyle="warning" allowBlank="1" showInputMessage="1" showErrorMessage="1" errorTitle="ERROR" error="Dates must not overlap" sqref="F19:F37" xr:uid="{55D985CF-0F8A-4A01-9EA6-15BDF0A01714}">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9D94DBEE-64C9-4B05-AEDE-4B7972DA43FA}">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04C50047-9E96-429B-AD55-7BEDEF4D5BB6}">
          <x14:formula1>
            <xm:f>_xlfn.ANCHORARRAY(MinQualsT!$J$2)</xm:f>
          </x14:formula1>
          <xm:sqref>B6:C6</xm:sqref>
        </x14:dataValidation>
        <x14:dataValidation type="list" allowBlank="1" showInputMessage="1" showErrorMessage="1" prompt="Select relevance" xr:uid="{A329FBE5-A18E-41C3-A0BA-430D7D18D11B}">
          <x14:formula1>
            <xm:f>'Exp Relevancy'!$A$2:$A$4</xm:f>
          </x14:formula1>
          <xm:sqref>C19:C37</xm:sqref>
        </x14:dataValidation>
        <x14:dataValidation type="list" showInputMessage="1" showErrorMessage="1" prompt="Select education level" xr:uid="{131E7217-726E-461B-AA26-3FEC515E6A6D}">
          <x14:formula1>
            <xm:f>'Education List'!$A$2:$A$7</xm:f>
          </x14:formula1>
          <xm:sqref>A10</xm:sqref>
        </x14:dataValidation>
        <x14:dataValidation type="list" allowBlank="1" showInputMessage="1" showErrorMessage="1" prompt="Select education level" xr:uid="{1533E922-DE3D-475F-95F5-F1BB298605FC}">
          <x14:formula1>
            <xm:f>'Education List'!$A$2:$A$7</xm:f>
          </x14:formula1>
          <xm:sqref>A11:A15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62750-08C5-42E3-B8A0-D8D61E85BA72}">
  <sheetPr codeName="Sheet29">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6.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IFERROR(_xlfn.IFS(Table4181920212223242526272829[[#This Row],[NEW Formulae]],"Yes",0,""),"")</f>
        <v/>
      </c>
      <c r="I18" s="77" t="b" cm="1">
        <f t="array" ref="I18">SUMPRODUCT((Table4181920212223242526272829[[#This Row],[Start Date]]&lt;Table4181920212223242526272829[**End Date])*(Table4181920212223242526272829[[#This Row],[**End Date]]&gt;Table4181920212223242526272829[Start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IFERROR(_xlfn.IFS(Table4181920212223242526272829[[#This Row],[NEW Formulae]],"Yes",0,""),"")</f>
        <v/>
      </c>
      <c r="I19" s="83" t="b" cm="1">
        <f t="array" ref="I19">SUMPRODUCT((Table4181920212223242526272829[[#This Row],[Start Date]]&lt;Table4181920212223242526272829[**End Date])*(Table4181920212223242526272829[[#This Row],[**End Date]]&gt;Table4181920212223242526272829[Start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IFERROR(_xlfn.IFS(Table4181920212223242526272829[[#This Row],[NEW Formulae]],"Yes",0,""),"")</f>
        <v/>
      </c>
      <c r="I20" s="77" t="b" cm="1">
        <f t="array" ref="I20">SUMPRODUCT((Table4181920212223242526272829[[#This Row],[Start Date]]&lt;Table4181920212223242526272829[**End Date])*(Table4181920212223242526272829[[#This Row],[**End Date]]&gt;Table4181920212223242526272829[Start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IFERROR(_xlfn.IFS(Table4181920212223242526272829[[#This Row],[NEW Formulae]],"Yes",0,""),"")</f>
        <v/>
      </c>
      <c r="I21" s="77" t="b" cm="1">
        <f t="array" ref="I21">SUMPRODUCT((Table4181920212223242526272829[[#This Row],[Start Date]]&lt;Table4181920212223242526272829[**End Date])*(Table4181920212223242526272829[[#This Row],[**End Date]]&gt;Table4181920212223242526272829[Start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IFERROR(_xlfn.IFS(Table4181920212223242526272829[[#This Row],[NEW Formulae]],"Yes",0,""),"")</f>
        <v/>
      </c>
      <c r="I22" s="77" t="b" cm="1">
        <f t="array" ref="I22">SUMPRODUCT((Table4181920212223242526272829[[#This Row],[Start Date]]&lt;Table4181920212223242526272829[**End Date])*(Table4181920212223242526272829[[#This Row],[**End Date]]&gt;Table4181920212223242526272829[Start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IFERROR(_xlfn.IFS(Table4181920212223242526272829[[#This Row],[NEW Formulae]],"Yes",0,""),"")</f>
        <v/>
      </c>
      <c r="I23" s="77" t="b" cm="1">
        <f t="array" ref="I23">SUMPRODUCT((Table4181920212223242526272829[[#This Row],[Start Date]]&lt;Table4181920212223242526272829[**End Date])*(Table4181920212223242526272829[[#This Row],[**End Date]]&gt;Table4181920212223242526272829[Start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IFERROR(_xlfn.IFS(Table4181920212223242526272829[[#This Row],[NEW Formulae]],"Yes",0,""),"")</f>
        <v/>
      </c>
      <c r="I24" s="77" t="b" cm="1">
        <f t="array" ref="I24">SUMPRODUCT((Table4181920212223242526272829[[#This Row],[Start Date]]&lt;Table4181920212223242526272829[**End Date])*(Table4181920212223242526272829[[#This Row],[**End Date]]&gt;Table4181920212223242526272829[Start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IFERROR(_xlfn.IFS(Table4181920212223242526272829[[#This Row],[NEW Formulae]],"Yes",0,""),"")</f>
        <v/>
      </c>
      <c r="I25" s="77" t="b" cm="1">
        <f t="array" ref="I25">SUMPRODUCT((Table4181920212223242526272829[[#This Row],[Start Date]]&lt;Table4181920212223242526272829[**End Date])*(Table4181920212223242526272829[[#This Row],[**End Date]]&gt;Table4181920212223242526272829[Start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IFERROR(_xlfn.IFS(Table4181920212223242526272829[[#This Row],[NEW Formulae]],"Yes",0,""),"")</f>
        <v/>
      </c>
      <c r="I26" s="77" t="b" cm="1">
        <f t="array" ref="I26">SUMPRODUCT((Table4181920212223242526272829[[#This Row],[Start Date]]&lt;Table4181920212223242526272829[**End Date])*(Table4181920212223242526272829[[#This Row],[**End Date]]&gt;Table4181920212223242526272829[Start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IFERROR(_xlfn.IFS(Table4181920212223242526272829[[#This Row],[NEW Formulae]],"Yes",0,""),"")</f>
        <v/>
      </c>
      <c r="I27" s="77" t="b" cm="1">
        <f t="array" ref="I27">SUMPRODUCT((Table4181920212223242526272829[[#This Row],[Start Date]]&lt;Table4181920212223242526272829[**End Date])*(Table4181920212223242526272829[[#This Row],[**End Date]]&gt;Table4181920212223242526272829[Start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IFERROR(_xlfn.IFS(Table4181920212223242526272829[[#This Row],[NEW Formulae]],"Yes",0,""),"")</f>
        <v/>
      </c>
      <c r="I28" s="77" t="b" cm="1">
        <f t="array" ref="I28">SUMPRODUCT((Table4181920212223242526272829[[#This Row],[Start Date]]&lt;Table4181920212223242526272829[**End Date])*(Table4181920212223242526272829[[#This Row],[**End Date]]&gt;Table4181920212223242526272829[Start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IFERROR(_xlfn.IFS(Table4181920212223242526272829[[#This Row],[NEW Formulae]],"Yes",0,""),"")</f>
        <v/>
      </c>
      <c r="I29" s="77" t="b" cm="1">
        <f t="array" ref="I29">SUMPRODUCT((Table4181920212223242526272829[[#This Row],[Start Date]]&lt;Table4181920212223242526272829[**End Date])*(Table4181920212223242526272829[[#This Row],[**End Date]]&gt;Table4181920212223242526272829[Start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IFERROR(_xlfn.IFS(Table4181920212223242526272829[[#This Row],[NEW Formulae]],"Yes",0,""),"")</f>
        <v/>
      </c>
      <c r="I30" s="77" t="b" cm="1">
        <f t="array" ref="I30">SUMPRODUCT((Table4181920212223242526272829[[#This Row],[Start Date]]&lt;Table4181920212223242526272829[**End Date])*(Table4181920212223242526272829[[#This Row],[**End Date]]&gt;Table4181920212223242526272829[Start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IFERROR(_xlfn.IFS(Table4181920212223242526272829[[#This Row],[NEW Formulae]],"Yes",0,""),"")</f>
        <v/>
      </c>
      <c r="I31" s="77" t="b" cm="1">
        <f t="array" ref="I31">SUMPRODUCT((Table4181920212223242526272829[[#This Row],[Start Date]]&lt;Table4181920212223242526272829[**End Date])*(Table4181920212223242526272829[[#This Row],[**End Date]]&gt;Table4181920212223242526272829[Start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IFERROR(_xlfn.IFS(Table4181920212223242526272829[[#This Row],[NEW Formulae]],"Yes",0,""),"")</f>
        <v/>
      </c>
      <c r="I32" s="77" t="b" cm="1">
        <f t="array" ref="I32">SUMPRODUCT((Table4181920212223242526272829[[#This Row],[Start Date]]&lt;Table4181920212223242526272829[**End Date])*(Table4181920212223242526272829[[#This Row],[**End Date]]&gt;Table4181920212223242526272829[Start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IFERROR(_xlfn.IFS(Table4181920212223242526272829[[#This Row],[NEW Formulae]],"Yes",0,""),"")</f>
        <v/>
      </c>
      <c r="I33" s="77" t="b" cm="1">
        <f t="array" ref="I33">SUMPRODUCT((Table4181920212223242526272829[[#This Row],[Start Date]]&lt;Table4181920212223242526272829[**End Date])*(Table4181920212223242526272829[[#This Row],[**End Date]]&gt;Table4181920212223242526272829[Start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IFERROR(_xlfn.IFS(Table4181920212223242526272829[[#This Row],[NEW Formulae]],"Yes",0,""),"")</f>
        <v/>
      </c>
      <c r="I34" s="77" t="b" cm="1">
        <f t="array" ref="I34">SUMPRODUCT((Table4181920212223242526272829[[#This Row],[Start Date]]&lt;Table4181920212223242526272829[**End Date])*(Table4181920212223242526272829[[#This Row],[**End Date]]&gt;Table4181920212223242526272829[Start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IFERROR(_xlfn.IFS(Table4181920212223242526272829[[#This Row],[NEW Formulae]],"Yes",0,""),"")</f>
        <v/>
      </c>
      <c r="I35" s="77" t="b" cm="1">
        <f t="array" ref="I35">SUMPRODUCT((Table4181920212223242526272829[[#This Row],[Start Date]]&lt;Table4181920212223242526272829[**End Date])*(Table4181920212223242526272829[[#This Row],[**End Date]]&gt;Table4181920212223242526272829[Start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IFERROR(_xlfn.IFS(Table4181920212223242526272829[[#This Row],[NEW Formulae]],"Yes",0,""),"")</f>
        <v/>
      </c>
      <c r="I36" s="77" t="b" cm="1">
        <f t="array" ref="I36">SUMPRODUCT((Table4181920212223242526272829[[#This Row],[Start Date]]&lt;Table4181920212223242526272829[**End Date])*(Table4181920212223242526272829[[#This Row],[**End Date]]&gt;Table4181920212223242526272829[Start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IFERROR(_xlfn.IFS(Table4181920212223242526272829[[#This Row],[NEW Formulae]],"Yes",0,""),"")</f>
        <v/>
      </c>
      <c r="I37" s="77" t="b" cm="1">
        <f t="array" ref="I37">SUMPRODUCT((Table4181920212223242526272829[[#This Row],[Start Date]]&lt;Table4181920212223242526272829[**End Date])*(Table4181920212223242526272829[[#This Row],[**End Date]]&gt;Table4181920212223242526272829[Start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s7uDQdFcDkawmzcWNUbn3f2GSWCeFtq31TF67qRwbMLfP1HvA7TSyGap36DzzItDWUYorSRYEEMRekqvAdxaIg==" saltValue="ctF11qK2B0ojEDLiaisva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4"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D4D1B7A6-0183-44E2-9EA7-FA892F6A2EA7}">
      <formula1>COUNTIF($F$18:$F$37,F19)=1</formula1>
    </dataValidation>
    <dataValidation type="whole" allowBlank="1" showInputMessage="1" showErrorMessage="1" errorTitle="ERROR" error="Cannot exceed 40 hours" promptTitle="      Enter Hours" prompt="Cannot exceed 40 hours" sqref="D18:D37" xr:uid="{BB239D43-DA78-4F5B-8FF1-11F481EC6BEB}">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EED085C6-4C61-4FA6-A1B9-84E965E80BD0}">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6A23DD04-E2D0-4F7F-BB42-AB5D583D3130}">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5B5A00E7-4158-405D-A165-4E51BC693BC6}">
          <x14:formula1>
            <xm:f>'Education List'!$A$2:$A$7</xm:f>
          </x14:formula1>
          <xm:sqref>A11:A15</xm:sqref>
        </x14:dataValidation>
        <x14:dataValidation type="list" showInputMessage="1" showErrorMessage="1" prompt="Select education level" xr:uid="{663A0C5B-AD39-4487-B782-2825DBB034CA}">
          <x14:formula1>
            <xm:f>'Education List'!$A$2:$A$7</xm:f>
          </x14:formula1>
          <xm:sqref>A10</xm:sqref>
        </x14:dataValidation>
        <x14:dataValidation type="list" allowBlank="1" showInputMessage="1" showErrorMessage="1" prompt="Select relevance" xr:uid="{A94C93A5-C8B4-4286-A350-723503CACBB7}">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62D6F615-A609-431B-BD67-F1A3C77D55E0}">
          <x14:formula1>
            <xm:f>_xlfn.ANCHORARRAY(MinQualsT!$J$2)</xm:f>
          </x14:formula1>
          <xm:sqref>B6:C6</xm:sqref>
        </x14:dataValidation>
        <x14:dataValidation type="list" allowBlank="1" showInputMessage="1" showErrorMessage="1" promptTitle="SELECT RELEVANCE" prompt="Not related_x000a_Indirectly related_x000a_Direcly related" xr:uid="{32EDF1C5-A15D-4488-AED6-AE0DABDCC448}">
          <x14:formula1>
            <xm:f>'Exp Relevancy'!$A$2:$A$4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9ACA1-8CD1-4B10-9694-0F10D1CAE721}">
  <sheetPr codeName="Sheet11">
    <pageSetUpPr fitToPage="1"/>
  </sheetPr>
  <dimension ref="A1:L45"/>
  <sheetViews>
    <sheetView showGridLines="0" zoomScaleNormal="100" workbookViewId="0">
      <selection activeCell="B6" sqref="B6:C6"/>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5.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IFERROR(_xlfn.IFS(Table4[[#This Row],[NEW Formulae]],"Yes",0,""),"")</f>
        <v/>
      </c>
      <c r="I18" s="77" t="b" cm="1">
        <f t="array" ref="I18">SUMPRODUCT((Table4[[#This Row],[Start Date]]&lt;Table4[**End Date])*(Table4[[#This Row],[**End Date]]&gt;Table4[Start Date]))&gt;1</f>
        <v>0</v>
      </c>
      <c r="J18" s="67">
        <f t="shared" ref="J18:J37"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IFERROR(_xlfn.IFS(Table4[[#This Row],[NEW Formulae]],"Yes",0,""),"")</f>
        <v/>
      </c>
      <c r="I19" s="83" t="b" cm="1">
        <f t="array" ref="I19">SUMPRODUCT((Table4[[#This Row],[Start Date]]&lt;Table4[**End Date])*(Table4[[#This Row],[**End Date]]&gt;Table4[Start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IFERROR(_xlfn.IFS(Table4[[#This Row],[NEW Formulae]],"Yes",0,""),"")</f>
        <v/>
      </c>
      <c r="I20" s="77" t="b" cm="1">
        <f t="array" ref="I20">SUMPRODUCT((Table4[[#This Row],[Start Date]]&lt;Table4[**End Date])*(Table4[[#This Row],[**End Date]]&gt;Table4[Start Date]))&gt;1</f>
        <v>0</v>
      </c>
      <c r="J20" s="69">
        <f t="shared" si="0"/>
        <v>0</v>
      </c>
      <c r="K20" s="63"/>
    </row>
    <row r="21" spans="1:11" ht="27" customHeight="1" x14ac:dyDescent="0.2">
      <c r="A21" s="54"/>
      <c r="B21" s="53"/>
      <c r="C21" s="72"/>
      <c r="D21" s="73"/>
      <c r="E21" s="74"/>
      <c r="F21" s="84"/>
      <c r="G21" s="75">
        <f t="shared" si="1"/>
        <v>0</v>
      </c>
      <c r="H21" s="76" t="str" cm="1">
        <f t="array" ref="H21">IFERROR(_xlfn.IFS(Table4[[#This Row],[NEW Formulae]],"Yes",0,""),"")</f>
        <v/>
      </c>
      <c r="I21" s="77" t="b" cm="1">
        <f t="array" ref="I21">SUMPRODUCT((Table4[[#This Row],[Start Date]]&lt;Table4[**End Date])*(Table4[[#This Row],[**End Date]]&gt;Table4[Start Date]))&gt;1</f>
        <v>0</v>
      </c>
      <c r="J21" s="69">
        <f t="shared" si="0"/>
        <v>0</v>
      </c>
      <c r="K21" s="63"/>
    </row>
    <row r="22" spans="1:11" ht="27" customHeight="1" x14ac:dyDescent="0.2">
      <c r="A22" s="55"/>
      <c r="B22" s="56"/>
      <c r="C22" s="72"/>
      <c r="D22" s="73"/>
      <c r="E22" s="74"/>
      <c r="F22" s="80"/>
      <c r="G22" s="75">
        <f t="shared" si="1"/>
        <v>0</v>
      </c>
      <c r="H22" s="76" t="str" cm="1">
        <f t="array" ref="H22">IFERROR(_xlfn.IFS(Table4[[#This Row],[NEW Formulae]],"Yes",0,""),"")</f>
        <v/>
      </c>
      <c r="I22" s="77" t="b" cm="1">
        <f t="array" ref="I22">SUMPRODUCT((Table4[[#This Row],[Start Date]]&lt;Table4[**End Date])*(Table4[[#This Row],[**End Date]]&gt;Table4[Start Date]))&gt;1</f>
        <v>0</v>
      </c>
      <c r="J22" s="69">
        <f t="shared" si="0"/>
        <v>0</v>
      </c>
      <c r="K22" s="63"/>
    </row>
    <row r="23" spans="1:11" ht="27" customHeight="1" x14ac:dyDescent="0.2">
      <c r="A23" s="55"/>
      <c r="B23" s="56"/>
      <c r="C23" s="72"/>
      <c r="D23" s="73"/>
      <c r="E23" s="74"/>
      <c r="F23" s="80"/>
      <c r="G23" s="75">
        <f t="shared" si="1"/>
        <v>0</v>
      </c>
      <c r="H23" s="76" t="str" cm="1">
        <f t="array" ref="H23">IFERROR(_xlfn.IFS(Table4[[#This Row],[NEW Formulae]],"Yes",0,""),"")</f>
        <v/>
      </c>
      <c r="I23" s="77" t="b" cm="1">
        <f t="array" ref="I23">SUMPRODUCT((Table4[[#This Row],[Start Date]]&lt;Table4[**End Date])*(Table4[[#This Row],[**End Date]]&gt;Table4[Start Date]))&gt;1</f>
        <v>0</v>
      </c>
      <c r="J23" s="69">
        <f t="shared" si="0"/>
        <v>0</v>
      </c>
      <c r="K23" s="63"/>
    </row>
    <row r="24" spans="1:11" ht="27" customHeight="1" x14ac:dyDescent="0.2">
      <c r="A24" s="55"/>
      <c r="B24" s="56"/>
      <c r="C24" s="78"/>
      <c r="D24" s="73"/>
      <c r="E24" s="74"/>
      <c r="F24" s="80"/>
      <c r="G24" s="75">
        <f t="shared" si="1"/>
        <v>0</v>
      </c>
      <c r="H24" s="76" t="str" cm="1">
        <f t="array" ref="H24">IFERROR(_xlfn.IFS(Table4[[#This Row],[NEW Formulae]],"Yes",0,""),"")</f>
        <v/>
      </c>
      <c r="I24" s="77" t="b" cm="1">
        <f t="array" ref="I24">SUMPRODUCT((Table4[[#This Row],[Start Date]]&lt;Table4[**End Date])*(Table4[[#This Row],[**End Date]]&gt;Table4[Start Date]))&gt;1</f>
        <v>0</v>
      </c>
      <c r="J24" s="69">
        <f t="shared" si="0"/>
        <v>0</v>
      </c>
      <c r="K24" s="63"/>
    </row>
    <row r="25" spans="1:11" ht="27" customHeight="1" x14ac:dyDescent="0.2">
      <c r="A25" s="55"/>
      <c r="B25" s="56"/>
      <c r="C25" s="78"/>
      <c r="D25" s="73"/>
      <c r="E25" s="74"/>
      <c r="F25" s="80"/>
      <c r="G25" s="75">
        <f t="shared" si="1"/>
        <v>0</v>
      </c>
      <c r="H25" s="76" t="str" cm="1">
        <f t="array" ref="H25">IFERROR(_xlfn.IFS(Table4[[#This Row],[NEW Formulae]],"Yes",0,""),"")</f>
        <v/>
      </c>
      <c r="I25" s="77" t="b" cm="1">
        <f t="array" ref="I25">SUMPRODUCT((Table4[[#This Row],[Start Date]]&lt;Table4[**End Date])*(Table4[[#This Row],[**End Date]]&gt;Table4[Start Date]))&gt;1</f>
        <v>0</v>
      </c>
      <c r="J25" s="69">
        <f t="shared" si="0"/>
        <v>0</v>
      </c>
      <c r="K25" s="63"/>
    </row>
    <row r="26" spans="1:11" ht="27" customHeight="1" x14ac:dyDescent="0.2">
      <c r="A26" s="55"/>
      <c r="B26" s="56"/>
      <c r="C26" s="78"/>
      <c r="D26" s="73"/>
      <c r="E26" s="74"/>
      <c r="F26" s="80"/>
      <c r="G26" s="75">
        <f t="shared" si="1"/>
        <v>0</v>
      </c>
      <c r="H26" s="76" t="str" cm="1">
        <f t="array" ref="H26">IFERROR(_xlfn.IFS(Table4[[#This Row],[NEW Formulae]],"Yes",0,""),"")</f>
        <v/>
      </c>
      <c r="I26" s="77" t="b" cm="1">
        <f t="array" ref="I26">SUMPRODUCT((Table4[[#This Row],[Start Date]]&lt;Table4[**End Date])*(Table4[[#This Row],[**End Date]]&gt;Table4[Start Date]))&gt;1</f>
        <v>0</v>
      </c>
      <c r="J26" s="69">
        <f t="shared" si="0"/>
        <v>0</v>
      </c>
      <c r="K26" s="63"/>
    </row>
    <row r="27" spans="1:11" ht="27" customHeight="1" x14ac:dyDescent="0.2">
      <c r="A27" s="55"/>
      <c r="B27" s="56"/>
      <c r="C27" s="78"/>
      <c r="D27" s="73"/>
      <c r="E27" s="74"/>
      <c r="F27" s="80"/>
      <c r="G27" s="75">
        <f t="shared" si="1"/>
        <v>0</v>
      </c>
      <c r="H27" s="76" t="str" cm="1">
        <f t="array" ref="H27">IFERROR(_xlfn.IFS(Table4[[#This Row],[NEW Formulae]],"Yes",0,""),"")</f>
        <v/>
      </c>
      <c r="I27" s="77" t="b" cm="1">
        <f t="array" ref="I27">SUMPRODUCT((Table4[[#This Row],[Start Date]]&lt;Table4[**End Date])*(Table4[[#This Row],[**End Date]]&gt;Table4[Start Date]))&gt;1</f>
        <v>0</v>
      </c>
      <c r="J27" s="69">
        <f t="shared" si="0"/>
        <v>0</v>
      </c>
      <c r="K27" s="63"/>
    </row>
    <row r="28" spans="1:11" ht="27" customHeight="1" x14ac:dyDescent="0.2">
      <c r="A28" s="55"/>
      <c r="B28" s="56"/>
      <c r="C28" s="78"/>
      <c r="D28" s="73"/>
      <c r="E28" s="74"/>
      <c r="F28" s="80"/>
      <c r="G28" s="75">
        <f t="shared" si="1"/>
        <v>0</v>
      </c>
      <c r="H28" s="76" t="str" cm="1">
        <f t="array" ref="H28">IFERROR(_xlfn.IFS(Table4[[#This Row],[NEW Formulae]],"Yes",0,""),"")</f>
        <v/>
      </c>
      <c r="I28" s="77" t="b" cm="1">
        <f t="array" ref="I28">SUMPRODUCT((Table4[[#This Row],[Start Date]]&lt;Table4[**End Date])*(Table4[[#This Row],[**End Date]]&gt;Table4[Start Date]))&gt;1</f>
        <v>0</v>
      </c>
      <c r="J28" s="69">
        <f t="shared" si="0"/>
        <v>0</v>
      </c>
      <c r="K28" s="63"/>
    </row>
    <row r="29" spans="1:11" ht="27" customHeight="1" x14ac:dyDescent="0.2">
      <c r="A29" s="55"/>
      <c r="B29" s="56"/>
      <c r="C29" s="78"/>
      <c r="D29" s="73"/>
      <c r="E29" s="74"/>
      <c r="F29" s="80"/>
      <c r="G29" s="75">
        <f t="shared" si="1"/>
        <v>0</v>
      </c>
      <c r="H29" s="76" t="str" cm="1">
        <f t="array" ref="H29">IFERROR(_xlfn.IFS(Table4[[#This Row],[NEW Formulae]],"Yes",0,""),"")</f>
        <v/>
      </c>
      <c r="I29" s="77" t="b" cm="1">
        <f t="array" ref="I29">SUMPRODUCT((Table4[[#This Row],[Start Date]]&lt;Table4[**End Date])*(Table4[[#This Row],[**End Date]]&gt;Table4[Start Date]))&gt;1</f>
        <v>0</v>
      </c>
      <c r="J29" s="69">
        <f t="shared" si="0"/>
        <v>0</v>
      </c>
      <c r="K29" s="63"/>
    </row>
    <row r="30" spans="1:11" ht="27" customHeight="1" x14ac:dyDescent="0.2">
      <c r="A30" s="55"/>
      <c r="B30" s="56"/>
      <c r="C30" s="78"/>
      <c r="D30" s="73"/>
      <c r="E30" s="74"/>
      <c r="F30" s="80"/>
      <c r="G30" s="75">
        <f t="shared" si="1"/>
        <v>0</v>
      </c>
      <c r="H30" s="76" t="str" cm="1">
        <f t="array" ref="H30">IFERROR(_xlfn.IFS(Table4[[#This Row],[NEW Formulae]],"Yes",0,""),"")</f>
        <v/>
      </c>
      <c r="I30" s="77" t="b" cm="1">
        <f t="array" ref="I30">SUMPRODUCT((Table4[[#This Row],[Start Date]]&lt;Table4[**End Date])*(Table4[[#This Row],[**End Date]]&gt;Table4[Start Date]))&gt;1</f>
        <v>0</v>
      </c>
      <c r="J30" s="69">
        <f t="shared" si="0"/>
        <v>0</v>
      </c>
      <c r="K30" s="63"/>
    </row>
    <row r="31" spans="1:11" ht="27" customHeight="1" x14ac:dyDescent="0.2">
      <c r="A31" s="55"/>
      <c r="B31" s="56"/>
      <c r="C31" s="78"/>
      <c r="D31" s="73"/>
      <c r="E31" s="74"/>
      <c r="F31" s="80"/>
      <c r="G31" s="75">
        <f t="shared" si="1"/>
        <v>0</v>
      </c>
      <c r="H31" s="76" t="str" cm="1">
        <f t="array" ref="H31">IFERROR(_xlfn.IFS(Table4[[#This Row],[NEW Formulae]],"Yes",0,""),"")</f>
        <v/>
      </c>
      <c r="I31" s="77" t="b" cm="1">
        <f t="array" ref="I31">SUMPRODUCT((Table4[[#This Row],[Start Date]]&lt;Table4[**End Date])*(Table4[[#This Row],[**End Date]]&gt;Table4[Start Date]))&gt;1</f>
        <v>0</v>
      </c>
      <c r="J31" s="69">
        <f t="shared" si="0"/>
        <v>0</v>
      </c>
      <c r="K31" s="63"/>
    </row>
    <row r="32" spans="1:11" ht="27" customHeight="1" x14ac:dyDescent="0.2">
      <c r="A32" s="55"/>
      <c r="B32" s="56"/>
      <c r="C32" s="78"/>
      <c r="D32" s="73"/>
      <c r="E32" s="74"/>
      <c r="F32" s="80"/>
      <c r="G32" s="75">
        <f t="shared" si="1"/>
        <v>0</v>
      </c>
      <c r="H32" s="76" t="str" cm="1">
        <f t="array" ref="H32">IFERROR(_xlfn.IFS(Table4[[#This Row],[NEW Formulae]],"Yes",0,""),"")</f>
        <v/>
      </c>
      <c r="I32" s="77" t="b" cm="1">
        <f t="array" ref="I32">SUMPRODUCT((Table4[[#This Row],[Start Date]]&lt;Table4[**End Date])*(Table4[[#This Row],[**End Date]]&gt;Table4[Start Date]))&gt;1</f>
        <v>0</v>
      </c>
      <c r="J32" s="69">
        <f t="shared" si="0"/>
        <v>0</v>
      </c>
      <c r="K32" s="63"/>
    </row>
    <row r="33" spans="1:11" ht="27" customHeight="1" x14ac:dyDescent="0.2">
      <c r="A33" s="55"/>
      <c r="B33" s="56"/>
      <c r="C33" s="78"/>
      <c r="D33" s="73"/>
      <c r="E33" s="74"/>
      <c r="F33" s="80"/>
      <c r="G33" s="75">
        <f t="shared" si="1"/>
        <v>0</v>
      </c>
      <c r="H33" s="76" t="str" cm="1">
        <f t="array" ref="H33">IFERROR(_xlfn.IFS(Table4[[#This Row],[NEW Formulae]],"Yes",0,""),"")</f>
        <v/>
      </c>
      <c r="I33" s="77" t="b" cm="1">
        <f t="array" ref="I33">SUMPRODUCT((Table4[[#This Row],[Start Date]]&lt;Table4[**End Date])*(Table4[[#This Row],[**End Date]]&gt;Table4[Start Date]))&gt;1</f>
        <v>0</v>
      </c>
      <c r="J33" s="69">
        <f t="shared" si="0"/>
        <v>0</v>
      </c>
      <c r="K33" s="63"/>
    </row>
    <row r="34" spans="1:11" ht="27" customHeight="1" x14ac:dyDescent="0.2">
      <c r="A34" s="55"/>
      <c r="B34" s="56"/>
      <c r="C34" s="78"/>
      <c r="D34" s="73"/>
      <c r="E34" s="74"/>
      <c r="F34" s="80"/>
      <c r="G34" s="75">
        <f t="shared" si="1"/>
        <v>0</v>
      </c>
      <c r="H34" s="76" t="str" cm="1">
        <f t="array" ref="H34">IFERROR(_xlfn.IFS(Table4[[#This Row],[NEW Formulae]],"Yes",0,""),"")</f>
        <v/>
      </c>
      <c r="I34" s="77" t="b" cm="1">
        <f t="array" ref="I34">SUMPRODUCT((Table4[[#This Row],[Start Date]]&lt;Table4[**End Date])*(Table4[[#This Row],[**End Date]]&gt;Table4[Start Date]))&gt;1</f>
        <v>0</v>
      </c>
      <c r="J34" s="69">
        <f t="shared" si="0"/>
        <v>0</v>
      </c>
      <c r="K34" s="63"/>
    </row>
    <row r="35" spans="1:11" ht="27" customHeight="1" x14ac:dyDescent="0.2">
      <c r="A35" s="55"/>
      <c r="B35" s="56"/>
      <c r="C35" s="78"/>
      <c r="D35" s="73"/>
      <c r="E35" s="74"/>
      <c r="F35" s="80"/>
      <c r="G35" s="75">
        <f t="shared" si="1"/>
        <v>0</v>
      </c>
      <c r="H35" s="76" t="str" cm="1">
        <f t="array" ref="H35">IFERROR(_xlfn.IFS(Table4[[#This Row],[NEW Formulae]],"Yes",0,""),"")</f>
        <v/>
      </c>
      <c r="I35" s="77" t="b" cm="1">
        <f t="array" ref="I35">SUMPRODUCT((Table4[[#This Row],[Start Date]]&lt;Table4[**End Date])*(Table4[[#This Row],[**End Date]]&gt;Table4[Start Date]))&gt;1</f>
        <v>0</v>
      </c>
      <c r="J35" s="69">
        <f t="shared" si="0"/>
        <v>0</v>
      </c>
      <c r="K35" s="63"/>
    </row>
    <row r="36" spans="1:11" ht="27" customHeight="1" x14ac:dyDescent="0.2">
      <c r="A36" s="57"/>
      <c r="B36" s="58"/>
      <c r="C36" s="78"/>
      <c r="D36" s="73"/>
      <c r="E36" s="74"/>
      <c r="F36" s="80"/>
      <c r="G36" s="75">
        <f t="shared" si="1"/>
        <v>0</v>
      </c>
      <c r="H36" s="76" t="str" cm="1">
        <f t="array" ref="H36">IFERROR(_xlfn.IFS(Table4[[#This Row],[NEW Formulae]],"Yes",0,""),"")</f>
        <v/>
      </c>
      <c r="I36" s="77" t="b" cm="1">
        <f t="array" ref="I36">SUMPRODUCT((Table4[[#This Row],[Start Date]]&lt;Table4[**End Date])*(Table4[[#This Row],[**End Date]]&gt;Table4[Start Date]))&gt;1</f>
        <v>0</v>
      </c>
      <c r="J36" s="69">
        <f t="shared" si="0"/>
        <v>0</v>
      </c>
      <c r="K36" s="64"/>
    </row>
    <row r="37" spans="1:11" ht="27" customHeight="1" thickBot="1" x14ac:dyDescent="0.25">
      <c r="A37" s="59"/>
      <c r="B37" s="60"/>
      <c r="C37" s="85"/>
      <c r="D37" s="73"/>
      <c r="E37" s="74"/>
      <c r="F37" s="80"/>
      <c r="G37" s="75">
        <f t="shared" si="1"/>
        <v>0</v>
      </c>
      <c r="H37" s="76" t="str" cm="1">
        <f t="array" ref="H37">IFERROR(_xlfn.IFS(Table4[[#This Row],[NEW Formulae]],"Yes",0,""),"")</f>
        <v/>
      </c>
      <c r="I37" s="77" t="b" cm="1">
        <f t="array" ref="I37">SUMPRODUCT((Table4[[#This Row],[Start Date]]&lt;Table4[**End Date])*(Table4[[#This Row],[**End Date]]&gt;Table4[Start Date]))&gt;1</f>
        <v>0</v>
      </c>
      <c r="J37" s="70">
        <f t="shared" si="0"/>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formatCells="0" insertColumns="0" insertRows="0" insertHyperlinks="0" deleteColumns="0" deleteRows="0" sort="0" autoFilter="0" pivotTables="0"/>
  <mergeCells count="19">
    <mergeCell ref="A1:K1"/>
    <mergeCell ref="A2:F2"/>
    <mergeCell ref="A42:B42"/>
    <mergeCell ref="B3:C3"/>
    <mergeCell ref="A8:B8"/>
    <mergeCell ref="A40:B40"/>
    <mergeCell ref="A41:B41"/>
    <mergeCell ref="A38:K38"/>
    <mergeCell ref="A39:K39"/>
    <mergeCell ref="B4:C4"/>
    <mergeCell ref="D7:E7"/>
    <mergeCell ref="D6:E6"/>
    <mergeCell ref="D5:E5"/>
    <mergeCell ref="D4:E4"/>
    <mergeCell ref="D3:E3"/>
    <mergeCell ref="B7:C7"/>
    <mergeCell ref="A44:D44"/>
    <mergeCell ref="B6:C6"/>
    <mergeCell ref="B5:C5"/>
  </mergeCells>
  <conditionalFormatting sqref="H18:H37">
    <cfRule type="containsText" dxfId="60" priority="1" operator="containsText" text="Yes">
      <formula>NOT(ISERROR(SEARCH("Yes",H18)))</formula>
    </cfRule>
  </conditionalFormatting>
  <dataValidations xWindow="573" yWindow="594" count="4">
    <dataValidation type="custom" errorStyle="warning" allowBlank="1" showInputMessage="1" showErrorMessage="1" errorTitle="ERROR" error="Dates must not overlap" sqref="F19:F37" xr:uid="{F2EE63F7-D844-4875-9DB4-3867584C3351}">
      <formula1>COUNTIF($F$18:$F$37,F19)=1</formula1>
    </dataValidation>
    <dataValidation type="whole" allowBlank="1" showInputMessage="1" showErrorMessage="1" errorTitle="ERROR" error="Cannot exceed 40 hours" promptTitle="      Enter Hours" prompt="Cannot exceed 40 hours" sqref="D18:D37" xr:uid="{0CC5B391-5FFF-4CC8-9807-C6A89E2989FB}">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139181EE-E5C3-4041-B8EE-18478AB561F8}">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33674FCC-2596-4D0E-B6A2-A94EE7CFFCB5}">
      <formula1>COUNTIF($F$18:$F$37,F18)=1</formula1>
    </dataValidation>
  </dataValidations>
  <pageMargins left="0.7" right="0.7" top="0.5" bottom="0.25" header="0.3" footer="0.3"/>
  <pageSetup scale="41" orientation="landscape" horizontalDpi="1200" verticalDpi="1200" r:id="rId1"/>
  <ignoredErrors>
    <ignoredError sqref="D19:D37 D18" calculatedColumn="1"/>
  </ignoredErrors>
  <drawing r:id="rId2"/>
  <legacyDrawing r:id="rId3"/>
  <tableParts count="1">
    <tablePart r:id="rId4"/>
  </tableParts>
  <extLst>
    <ext xmlns:x14="http://schemas.microsoft.com/office/spreadsheetml/2009/9/main" uri="{CCE6A557-97BC-4b89-ADB6-D9C93CAAB3DF}">
      <x14:dataValidations xmlns:xm="http://schemas.microsoft.com/office/excel/2006/main" xWindow="573" yWindow="594" count="5">
        <x14:dataValidation type="list" allowBlank="1" showInputMessage="1" showErrorMessage="1" prompt="Select education level" xr:uid="{F6DD06C5-85F2-4067-B472-B7B2B64AB452}">
          <x14:formula1>
            <xm:f>'Education List'!$A$2:$A$7</xm:f>
          </x14:formula1>
          <xm:sqref>A11:A15</xm:sqref>
        </x14:dataValidation>
        <x14:dataValidation type="list" showInputMessage="1" showErrorMessage="1" prompt="Select education level" xr:uid="{4733DB17-F191-4748-A1E8-2F4937804AC8}">
          <x14:formula1>
            <xm:f>'Education List'!$A$2:$A$7</xm:f>
          </x14:formula1>
          <xm:sqref>A10</xm:sqref>
        </x14:dataValidation>
        <x14:dataValidation type="list" allowBlank="1" showInputMessage="1" showErrorMessage="1" prompt="Select relevance" xr:uid="{CA6B7702-3618-410B-91C1-5ED113753213}">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9B678773-3FFD-43AB-B740-0AD29A92B977}">
          <x14:formula1>
            <xm:f>_xlfn.ANCHORARRAY(MinQualsT!$J$2)</xm:f>
          </x14:formula1>
          <xm:sqref>B6:C6</xm:sqref>
        </x14:dataValidation>
        <x14:dataValidation type="list" allowBlank="1" showInputMessage="1" showErrorMessage="1" promptTitle="SELECT RELEVANCE" prompt="Not related_x000a_Indirectly related_x000a_Direcly related" xr:uid="{3CFFEC53-C56E-4CE4-B97D-80DCF10F6B4A}">
          <x14:formula1>
            <xm:f>'Exp Relevancy'!$A$2:$A$4</xm:f>
          </x14:formula1>
          <xm:sqref>C18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6A96F-CCE0-4848-A45A-A34F2C66BBAC}">
  <sheetPr codeName="Sheet30">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8.42578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IFERROR(_xlfn.IFS(Table418192021222324252627282930[[#This Row],[NEW Formulae]],"Yes",0,""),"")</f>
        <v/>
      </c>
      <c r="I18" s="77" t="b" cm="1">
        <f t="array" ref="I18">SUMPRODUCT((Table418192021222324252627282930[[#This Row],[Start Date]]&lt;Table418192021222324252627282930[**End Date])*(Table418192021222324252627282930[[#This Row],[**End Date]]&gt;Table418192021222324252627282930[Start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IFERROR(_xlfn.IFS(Table418192021222324252627282930[[#This Row],[NEW Formulae]],"Yes",0,""),"")</f>
        <v/>
      </c>
      <c r="I19" s="83" t="b" cm="1">
        <f t="array" ref="I19">SUMPRODUCT((Table418192021222324252627282930[[#This Row],[Start Date]]&lt;Table418192021222324252627282930[**End Date])*(Table418192021222324252627282930[[#This Row],[**End Date]]&gt;Table418192021222324252627282930[Start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IFERROR(_xlfn.IFS(Table418192021222324252627282930[[#This Row],[NEW Formulae]],"Yes",0,""),"")</f>
        <v/>
      </c>
      <c r="I20" s="77" t="b" cm="1">
        <f t="array" ref="I20">SUMPRODUCT((Table418192021222324252627282930[[#This Row],[Start Date]]&lt;Table418192021222324252627282930[**End Date])*(Table418192021222324252627282930[[#This Row],[**End Date]]&gt;Table418192021222324252627282930[Start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IFERROR(_xlfn.IFS(Table418192021222324252627282930[[#This Row],[NEW Formulae]],"Yes",0,""),"")</f>
        <v/>
      </c>
      <c r="I21" s="77" t="b" cm="1">
        <f t="array" ref="I21">SUMPRODUCT((Table418192021222324252627282930[[#This Row],[Start Date]]&lt;Table418192021222324252627282930[**End Date])*(Table418192021222324252627282930[[#This Row],[**End Date]]&gt;Table418192021222324252627282930[Start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IFERROR(_xlfn.IFS(Table418192021222324252627282930[[#This Row],[NEW Formulae]],"Yes",0,""),"")</f>
        <v/>
      </c>
      <c r="I22" s="77" t="b" cm="1">
        <f t="array" ref="I22">SUMPRODUCT((Table418192021222324252627282930[[#This Row],[Start Date]]&lt;Table418192021222324252627282930[**End Date])*(Table418192021222324252627282930[[#This Row],[**End Date]]&gt;Table418192021222324252627282930[Start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IFERROR(_xlfn.IFS(Table418192021222324252627282930[[#This Row],[NEW Formulae]],"Yes",0,""),"")</f>
        <v/>
      </c>
      <c r="I23" s="77" t="b" cm="1">
        <f t="array" ref="I23">SUMPRODUCT((Table418192021222324252627282930[[#This Row],[Start Date]]&lt;Table418192021222324252627282930[**End Date])*(Table418192021222324252627282930[[#This Row],[**End Date]]&gt;Table418192021222324252627282930[Start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IFERROR(_xlfn.IFS(Table418192021222324252627282930[[#This Row],[NEW Formulae]],"Yes",0,""),"")</f>
        <v/>
      </c>
      <c r="I24" s="77" t="b" cm="1">
        <f t="array" ref="I24">SUMPRODUCT((Table418192021222324252627282930[[#This Row],[Start Date]]&lt;Table418192021222324252627282930[**End Date])*(Table418192021222324252627282930[[#This Row],[**End Date]]&gt;Table418192021222324252627282930[Start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IFERROR(_xlfn.IFS(Table418192021222324252627282930[[#This Row],[NEW Formulae]],"Yes",0,""),"")</f>
        <v/>
      </c>
      <c r="I25" s="77" t="b" cm="1">
        <f t="array" ref="I25">SUMPRODUCT((Table418192021222324252627282930[[#This Row],[Start Date]]&lt;Table418192021222324252627282930[**End Date])*(Table418192021222324252627282930[[#This Row],[**End Date]]&gt;Table418192021222324252627282930[Start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IFERROR(_xlfn.IFS(Table418192021222324252627282930[[#This Row],[NEW Formulae]],"Yes",0,""),"")</f>
        <v/>
      </c>
      <c r="I26" s="77" t="b" cm="1">
        <f t="array" ref="I26">SUMPRODUCT((Table418192021222324252627282930[[#This Row],[Start Date]]&lt;Table418192021222324252627282930[**End Date])*(Table418192021222324252627282930[[#This Row],[**End Date]]&gt;Table418192021222324252627282930[Start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IFERROR(_xlfn.IFS(Table418192021222324252627282930[[#This Row],[NEW Formulae]],"Yes",0,""),"")</f>
        <v/>
      </c>
      <c r="I27" s="77" t="b" cm="1">
        <f t="array" ref="I27">SUMPRODUCT((Table418192021222324252627282930[[#This Row],[Start Date]]&lt;Table418192021222324252627282930[**End Date])*(Table418192021222324252627282930[[#This Row],[**End Date]]&gt;Table418192021222324252627282930[Start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IFERROR(_xlfn.IFS(Table418192021222324252627282930[[#This Row],[NEW Formulae]],"Yes",0,""),"")</f>
        <v/>
      </c>
      <c r="I28" s="77" t="b" cm="1">
        <f t="array" ref="I28">SUMPRODUCT((Table418192021222324252627282930[[#This Row],[Start Date]]&lt;Table418192021222324252627282930[**End Date])*(Table418192021222324252627282930[[#This Row],[**End Date]]&gt;Table418192021222324252627282930[Start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IFERROR(_xlfn.IFS(Table418192021222324252627282930[[#This Row],[NEW Formulae]],"Yes",0,""),"")</f>
        <v/>
      </c>
      <c r="I29" s="77" t="b" cm="1">
        <f t="array" ref="I29">SUMPRODUCT((Table418192021222324252627282930[[#This Row],[Start Date]]&lt;Table418192021222324252627282930[**End Date])*(Table418192021222324252627282930[[#This Row],[**End Date]]&gt;Table418192021222324252627282930[Start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IFERROR(_xlfn.IFS(Table418192021222324252627282930[[#This Row],[NEW Formulae]],"Yes",0,""),"")</f>
        <v/>
      </c>
      <c r="I30" s="77" t="b" cm="1">
        <f t="array" ref="I30">SUMPRODUCT((Table418192021222324252627282930[[#This Row],[Start Date]]&lt;Table418192021222324252627282930[**End Date])*(Table418192021222324252627282930[[#This Row],[**End Date]]&gt;Table418192021222324252627282930[Start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IFERROR(_xlfn.IFS(Table418192021222324252627282930[[#This Row],[NEW Formulae]],"Yes",0,""),"")</f>
        <v/>
      </c>
      <c r="I31" s="77" t="b" cm="1">
        <f t="array" ref="I31">SUMPRODUCT((Table418192021222324252627282930[[#This Row],[Start Date]]&lt;Table418192021222324252627282930[**End Date])*(Table418192021222324252627282930[[#This Row],[**End Date]]&gt;Table418192021222324252627282930[Start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IFERROR(_xlfn.IFS(Table418192021222324252627282930[[#This Row],[NEW Formulae]],"Yes",0,""),"")</f>
        <v/>
      </c>
      <c r="I32" s="77" t="b" cm="1">
        <f t="array" ref="I32">SUMPRODUCT((Table418192021222324252627282930[[#This Row],[Start Date]]&lt;Table418192021222324252627282930[**End Date])*(Table418192021222324252627282930[[#This Row],[**End Date]]&gt;Table418192021222324252627282930[Start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IFERROR(_xlfn.IFS(Table418192021222324252627282930[[#This Row],[NEW Formulae]],"Yes",0,""),"")</f>
        <v/>
      </c>
      <c r="I33" s="77" t="b" cm="1">
        <f t="array" ref="I33">SUMPRODUCT((Table418192021222324252627282930[[#This Row],[Start Date]]&lt;Table418192021222324252627282930[**End Date])*(Table418192021222324252627282930[[#This Row],[**End Date]]&gt;Table418192021222324252627282930[Start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IFERROR(_xlfn.IFS(Table418192021222324252627282930[[#This Row],[NEW Formulae]],"Yes",0,""),"")</f>
        <v/>
      </c>
      <c r="I34" s="77" t="b" cm="1">
        <f t="array" ref="I34">SUMPRODUCT((Table418192021222324252627282930[[#This Row],[Start Date]]&lt;Table418192021222324252627282930[**End Date])*(Table418192021222324252627282930[[#This Row],[**End Date]]&gt;Table418192021222324252627282930[Start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IFERROR(_xlfn.IFS(Table418192021222324252627282930[[#This Row],[NEW Formulae]],"Yes",0,""),"")</f>
        <v/>
      </c>
      <c r="I35" s="77" t="b" cm="1">
        <f t="array" ref="I35">SUMPRODUCT((Table418192021222324252627282930[[#This Row],[Start Date]]&lt;Table418192021222324252627282930[**End Date])*(Table418192021222324252627282930[[#This Row],[**End Date]]&gt;Table418192021222324252627282930[Start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IFERROR(_xlfn.IFS(Table418192021222324252627282930[[#This Row],[NEW Formulae]],"Yes",0,""),"")</f>
        <v/>
      </c>
      <c r="I36" s="77" t="b" cm="1">
        <f t="array" ref="I36">SUMPRODUCT((Table418192021222324252627282930[[#This Row],[Start Date]]&lt;Table418192021222324252627282930[**End Date])*(Table418192021222324252627282930[[#This Row],[**End Date]]&gt;Table418192021222324252627282930[Start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IFERROR(_xlfn.IFS(Table418192021222324252627282930[[#This Row],[NEW Formulae]],"Yes",0,""),"")</f>
        <v/>
      </c>
      <c r="I37" s="77" t="b" cm="1">
        <f t="array" ref="I37">SUMPRODUCT((Table418192021222324252627282930[[#This Row],[Start Date]]&lt;Table418192021222324252627282930[**End Date])*(Table418192021222324252627282930[[#This Row],[**End Date]]&gt;Table418192021222324252627282930[Start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9gptKJU/A+OG4rwr3l7IyHk80FX12H9KijD/dwACiZVLdAudzHwsq6n2bSCdQY6DxrUONXV5k0j7v4RtG0te6A==" saltValue="oBFh0PGW/BwwRzuAcIvcd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3"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7E64A0C2-4C1B-42C2-9F6C-1774AF4AAA72}">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0DD28F2A-A3A8-49D4-BD16-398B486B9AC8}">
      <formula1>COUNTIF($E$18:$E$37,E18)=1</formula1>
    </dataValidation>
    <dataValidation type="whole" allowBlank="1" showInputMessage="1" showErrorMessage="1" errorTitle="ERROR" error="Cannot exceed 40 hours" promptTitle="      Enter Hours" prompt="Cannot exceed 40 hours" sqref="D18:D37" xr:uid="{ABB7D651-F6D1-4F8F-9D6E-ECF50A43E4C8}">
      <formula1>0</formula1>
      <formula2>40</formula2>
    </dataValidation>
    <dataValidation type="custom" errorStyle="warning" allowBlank="1" showInputMessage="1" showErrorMessage="1" errorTitle="ERROR" error="Dates must not overlap" sqref="F19:F37" xr:uid="{52C63978-745C-4E14-8DB1-67556F9F3B76}">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D7008ABF-ADCC-45E1-9264-50A08B1BF8B9}">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9BCB4CBB-ABE4-429F-AA01-27A6BFB7E468}">
          <x14:formula1>
            <xm:f>_xlfn.ANCHORARRAY(MinQualsT!$J$2)</xm:f>
          </x14:formula1>
          <xm:sqref>B6:C6</xm:sqref>
        </x14:dataValidation>
        <x14:dataValidation type="list" allowBlank="1" showInputMessage="1" showErrorMessage="1" prompt="Select relevance" xr:uid="{A007502A-4BFE-411E-BB2C-F28386D48338}">
          <x14:formula1>
            <xm:f>'Exp Relevancy'!$A$2:$A$4</xm:f>
          </x14:formula1>
          <xm:sqref>C19:C37</xm:sqref>
        </x14:dataValidation>
        <x14:dataValidation type="list" showInputMessage="1" showErrorMessage="1" prompt="Select education level" xr:uid="{3EEFD765-2710-4410-AF2A-D4B14589D28B}">
          <x14:formula1>
            <xm:f>'Education List'!$A$2:$A$7</xm:f>
          </x14:formula1>
          <xm:sqref>A10</xm:sqref>
        </x14:dataValidation>
        <x14:dataValidation type="list" allowBlank="1" showInputMessage="1" showErrorMessage="1" prompt="Select education level" xr:uid="{76A54114-6171-4F8A-9881-DE604F9B2470}">
          <x14:formula1>
            <xm:f>'Education List'!$A$2:$A$7</xm:f>
          </x14:formula1>
          <xm:sqref>A11:A15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DB105-CAF7-4C38-B60B-58894A6F1417}">
  <sheetPr codeName="Sheet31">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6.71093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IFERROR(_xlfn.IFS(Table41819202122232425262728293031[[#This Row],[NEW Formulae]],"Yes",0,""),"")</f>
        <v/>
      </c>
      <c r="I18" s="77" t="b" cm="1">
        <f t="array" ref="I18">SUMPRODUCT((Table41819202122232425262728293031[[#This Row],[Start Date]]&lt;Table41819202122232425262728293031[**End Date])*(Table41819202122232425262728293031[[#This Row],[**End Date]]&gt;Table41819202122232425262728293031[Start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IFERROR(_xlfn.IFS(Table41819202122232425262728293031[[#This Row],[NEW Formulae]],"Yes",0,""),"")</f>
        <v/>
      </c>
      <c r="I19" s="83" t="b" cm="1">
        <f t="array" ref="I19">SUMPRODUCT((Table41819202122232425262728293031[[#This Row],[Start Date]]&lt;Table41819202122232425262728293031[**End Date])*(Table41819202122232425262728293031[[#This Row],[**End Date]]&gt;Table41819202122232425262728293031[Start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IFERROR(_xlfn.IFS(Table41819202122232425262728293031[[#This Row],[NEW Formulae]],"Yes",0,""),"")</f>
        <v/>
      </c>
      <c r="I20" s="77" t="b" cm="1">
        <f t="array" ref="I20">SUMPRODUCT((Table41819202122232425262728293031[[#This Row],[Start Date]]&lt;Table41819202122232425262728293031[**End Date])*(Table41819202122232425262728293031[[#This Row],[**End Date]]&gt;Table41819202122232425262728293031[Start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IFERROR(_xlfn.IFS(Table41819202122232425262728293031[[#This Row],[NEW Formulae]],"Yes",0,""),"")</f>
        <v/>
      </c>
      <c r="I21" s="77" t="b" cm="1">
        <f t="array" ref="I21">SUMPRODUCT((Table41819202122232425262728293031[[#This Row],[Start Date]]&lt;Table41819202122232425262728293031[**End Date])*(Table41819202122232425262728293031[[#This Row],[**End Date]]&gt;Table41819202122232425262728293031[Start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IFERROR(_xlfn.IFS(Table41819202122232425262728293031[[#This Row],[NEW Formulae]],"Yes",0,""),"")</f>
        <v/>
      </c>
      <c r="I22" s="77" t="b" cm="1">
        <f t="array" ref="I22">SUMPRODUCT((Table41819202122232425262728293031[[#This Row],[Start Date]]&lt;Table41819202122232425262728293031[**End Date])*(Table41819202122232425262728293031[[#This Row],[**End Date]]&gt;Table41819202122232425262728293031[Start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IFERROR(_xlfn.IFS(Table41819202122232425262728293031[[#This Row],[NEW Formulae]],"Yes",0,""),"")</f>
        <v/>
      </c>
      <c r="I23" s="77" t="b" cm="1">
        <f t="array" ref="I23">SUMPRODUCT((Table41819202122232425262728293031[[#This Row],[Start Date]]&lt;Table41819202122232425262728293031[**End Date])*(Table41819202122232425262728293031[[#This Row],[**End Date]]&gt;Table41819202122232425262728293031[Start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IFERROR(_xlfn.IFS(Table41819202122232425262728293031[[#This Row],[NEW Formulae]],"Yes",0,""),"")</f>
        <v/>
      </c>
      <c r="I24" s="77" t="b" cm="1">
        <f t="array" ref="I24">SUMPRODUCT((Table41819202122232425262728293031[[#This Row],[Start Date]]&lt;Table41819202122232425262728293031[**End Date])*(Table41819202122232425262728293031[[#This Row],[**End Date]]&gt;Table41819202122232425262728293031[Start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IFERROR(_xlfn.IFS(Table41819202122232425262728293031[[#This Row],[NEW Formulae]],"Yes",0,""),"")</f>
        <v/>
      </c>
      <c r="I25" s="77" t="b" cm="1">
        <f t="array" ref="I25">SUMPRODUCT((Table41819202122232425262728293031[[#This Row],[Start Date]]&lt;Table41819202122232425262728293031[**End Date])*(Table41819202122232425262728293031[[#This Row],[**End Date]]&gt;Table41819202122232425262728293031[Start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IFERROR(_xlfn.IFS(Table41819202122232425262728293031[[#This Row],[NEW Formulae]],"Yes",0,""),"")</f>
        <v/>
      </c>
      <c r="I26" s="77" t="b" cm="1">
        <f t="array" ref="I26">SUMPRODUCT((Table41819202122232425262728293031[[#This Row],[Start Date]]&lt;Table41819202122232425262728293031[**End Date])*(Table41819202122232425262728293031[[#This Row],[**End Date]]&gt;Table41819202122232425262728293031[Start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IFERROR(_xlfn.IFS(Table41819202122232425262728293031[[#This Row],[NEW Formulae]],"Yes",0,""),"")</f>
        <v/>
      </c>
      <c r="I27" s="77" t="b" cm="1">
        <f t="array" ref="I27">SUMPRODUCT((Table41819202122232425262728293031[[#This Row],[Start Date]]&lt;Table41819202122232425262728293031[**End Date])*(Table41819202122232425262728293031[[#This Row],[**End Date]]&gt;Table41819202122232425262728293031[Start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IFERROR(_xlfn.IFS(Table41819202122232425262728293031[[#This Row],[NEW Formulae]],"Yes",0,""),"")</f>
        <v/>
      </c>
      <c r="I28" s="77" t="b" cm="1">
        <f t="array" ref="I28">SUMPRODUCT((Table41819202122232425262728293031[[#This Row],[Start Date]]&lt;Table41819202122232425262728293031[**End Date])*(Table41819202122232425262728293031[[#This Row],[**End Date]]&gt;Table41819202122232425262728293031[Start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IFERROR(_xlfn.IFS(Table41819202122232425262728293031[[#This Row],[NEW Formulae]],"Yes",0,""),"")</f>
        <v/>
      </c>
      <c r="I29" s="77" t="b" cm="1">
        <f t="array" ref="I29">SUMPRODUCT((Table41819202122232425262728293031[[#This Row],[Start Date]]&lt;Table41819202122232425262728293031[**End Date])*(Table41819202122232425262728293031[[#This Row],[**End Date]]&gt;Table41819202122232425262728293031[Start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IFERROR(_xlfn.IFS(Table41819202122232425262728293031[[#This Row],[NEW Formulae]],"Yes",0,""),"")</f>
        <v/>
      </c>
      <c r="I30" s="77" t="b" cm="1">
        <f t="array" ref="I30">SUMPRODUCT((Table41819202122232425262728293031[[#This Row],[Start Date]]&lt;Table41819202122232425262728293031[**End Date])*(Table41819202122232425262728293031[[#This Row],[**End Date]]&gt;Table41819202122232425262728293031[Start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IFERROR(_xlfn.IFS(Table41819202122232425262728293031[[#This Row],[NEW Formulae]],"Yes",0,""),"")</f>
        <v/>
      </c>
      <c r="I31" s="77" t="b" cm="1">
        <f t="array" ref="I31">SUMPRODUCT((Table41819202122232425262728293031[[#This Row],[Start Date]]&lt;Table41819202122232425262728293031[**End Date])*(Table41819202122232425262728293031[[#This Row],[**End Date]]&gt;Table41819202122232425262728293031[Start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IFERROR(_xlfn.IFS(Table41819202122232425262728293031[[#This Row],[NEW Formulae]],"Yes",0,""),"")</f>
        <v/>
      </c>
      <c r="I32" s="77" t="b" cm="1">
        <f t="array" ref="I32">SUMPRODUCT((Table41819202122232425262728293031[[#This Row],[Start Date]]&lt;Table41819202122232425262728293031[**End Date])*(Table41819202122232425262728293031[[#This Row],[**End Date]]&gt;Table41819202122232425262728293031[Start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IFERROR(_xlfn.IFS(Table41819202122232425262728293031[[#This Row],[NEW Formulae]],"Yes",0,""),"")</f>
        <v/>
      </c>
      <c r="I33" s="77" t="b" cm="1">
        <f t="array" ref="I33">SUMPRODUCT((Table41819202122232425262728293031[[#This Row],[Start Date]]&lt;Table41819202122232425262728293031[**End Date])*(Table41819202122232425262728293031[[#This Row],[**End Date]]&gt;Table41819202122232425262728293031[Start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IFERROR(_xlfn.IFS(Table41819202122232425262728293031[[#This Row],[NEW Formulae]],"Yes",0,""),"")</f>
        <v/>
      </c>
      <c r="I34" s="77" t="b" cm="1">
        <f t="array" ref="I34">SUMPRODUCT((Table41819202122232425262728293031[[#This Row],[Start Date]]&lt;Table41819202122232425262728293031[**End Date])*(Table41819202122232425262728293031[[#This Row],[**End Date]]&gt;Table41819202122232425262728293031[Start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IFERROR(_xlfn.IFS(Table41819202122232425262728293031[[#This Row],[NEW Formulae]],"Yes",0,""),"")</f>
        <v/>
      </c>
      <c r="I35" s="77" t="b" cm="1">
        <f t="array" ref="I35">SUMPRODUCT((Table41819202122232425262728293031[[#This Row],[Start Date]]&lt;Table41819202122232425262728293031[**End Date])*(Table41819202122232425262728293031[[#This Row],[**End Date]]&gt;Table41819202122232425262728293031[Start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IFERROR(_xlfn.IFS(Table41819202122232425262728293031[[#This Row],[NEW Formulae]],"Yes",0,""),"")</f>
        <v/>
      </c>
      <c r="I36" s="77" t="b" cm="1">
        <f t="array" ref="I36">SUMPRODUCT((Table41819202122232425262728293031[[#This Row],[Start Date]]&lt;Table41819202122232425262728293031[**End Date])*(Table41819202122232425262728293031[[#This Row],[**End Date]]&gt;Table41819202122232425262728293031[Start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IFERROR(_xlfn.IFS(Table41819202122232425262728293031[[#This Row],[NEW Formulae]],"Yes",0,""),"")</f>
        <v/>
      </c>
      <c r="I37" s="77" t="b" cm="1">
        <f t="array" ref="I37">SUMPRODUCT((Table41819202122232425262728293031[[#This Row],[Start Date]]&lt;Table41819202122232425262728293031[**End Date])*(Table41819202122232425262728293031[[#This Row],[**End Date]]&gt;Table41819202122232425262728293031[Start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HfKwruBDrM3SVq/qalmvcnLKXXooBNr/vDWFwRlgKstrLL3F7lDC8dY3QIEjduzidi4AuxeDjUJVAroi0nY7Ug==" saltValue="86P6sHfUA1hLyHhFvAbDT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2"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DAF6C62A-44A3-48D2-BB6A-D55C3F1186A4}">
      <formula1>COUNTIF($F$18:$F$37,F19)=1</formula1>
    </dataValidation>
    <dataValidation type="whole" allowBlank="1" showInputMessage="1" showErrorMessage="1" errorTitle="ERROR" error="Cannot exceed 40 hours" promptTitle="      Enter Hours" prompt="Cannot exceed 40 hours" sqref="D18:D37" xr:uid="{D2C74C10-777C-4470-870B-2DEC34D7F260}">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5AC13B2A-E33E-4883-9D08-1614B44FAA6C}">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D56D18DB-04AF-434C-B89B-D968FF087520}">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27FC1BCE-F3B8-4086-93F8-EBB9CF6D4140}">
          <x14:formula1>
            <xm:f>'Education List'!$A$2:$A$7</xm:f>
          </x14:formula1>
          <xm:sqref>A11:A15</xm:sqref>
        </x14:dataValidation>
        <x14:dataValidation type="list" showInputMessage="1" showErrorMessage="1" prompt="Select education level" xr:uid="{26E0A35D-476A-4CBB-9ED3-079F28713CE2}">
          <x14:formula1>
            <xm:f>'Education List'!$A$2:$A$7</xm:f>
          </x14:formula1>
          <xm:sqref>A10</xm:sqref>
        </x14:dataValidation>
        <x14:dataValidation type="list" allowBlank="1" showInputMessage="1" showErrorMessage="1" prompt="Select relevance" xr:uid="{BA4AF7FD-DE3F-483A-A2AE-02D45CD4ABED}">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DBDB7492-7497-4966-BD7B-0FB0E4EA86FB}">
          <x14:formula1>
            <xm:f>_xlfn.ANCHORARRAY(MinQualsT!$J$2)</xm:f>
          </x14:formula1>
          <xm:sqref>B6:C6</xm:sqref>
        </x14:dataValidation>
        <x14:dataValidation type="list" allowBlank="1" showInputMessage="1" showErrorMessage="1" promptTitle="SELECT RELEVANCE" prompt="Not related_x000a_Indirectly related_x000a_Direcly related" xr:uid="{4B964D15-4B1D-4D29-8E3E-21A01364222A}">
          <x14:formula1>
            <xm:f>'Exp Relevancy'!$A$2:$A$4</xm:f>
          </x14:formula1>
          <xm:sqref>C18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A5984-4F01-498A-94FC-615A47872416}">
  <sheetPr codeName="Sheet32">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0"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IFERROR(_xlfn.IFS(Table4181920212223242526272829303132[[#This Row],[NEW Formulae]],"Yes",0,""),"")</f>
        <v/>
      </c>
      <c r="I18" s="77" t="b" cm="1">
        <f t="array" ref="I18">SUMPRODUCT((Table4181920212223242526272829303132[[#This Row],[Start Date]]&lt;Table4181920212223242526272829303132[**End Date])*(Table4181920212223242526272829303132[[#This Row],[**End Date]]&gt;Table4181920212223242526272829303132[Start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IFERROR(_xlfn.IFS(Table4181920212223242526272829303132[[#This Row],[NEW Formulae]],"Yes",0,""),"")</f>
        <v/>
      </c>
      <c r="I19" s="83" t="b" cm="1">
        <f t="array" ref="I19">SUMPRODUCT((Table4181920212223242526272829303132[[#This Row],[Start Date]]&lt;Table4181920212223242526272829303132[**End Date])*(Table4181920212223242526272829303132[[#This Row],[**End Date]]&gt;Table4181920212223242526272829303132[Start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IFERROR(_xlfn.IFS(Table4181920212223242526272829303132[[#This Row],[NEW Formulae]],"Yes",0,""),"")</f>
        <v/>
      </c>
      <c r="I20" s="77" t="b" cm="1">
        <f t="array" ref="I20">SUMPRODUCT((Table4181920212223242526272829303132[[#This Row],[Start Date]]&lt;Table4181920212223242526272829303132[**End Date])*(Table4181920212223242526272829303132[[#This Row],[**End Date]]&gt;Table4181920212223242526272829303132[Start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IFERROR(_xlfn.IFS(Table4181920212223242526272829303132[[#This Row],[NEW Formulae]],"Yes",0,""),"")</f>
        <v/>
      </c>
      <c r="I21" s="77" t="b" cm="1">
        <f t="array" ref="I21">SUMPRODUCT((Table4181920212223242526272829303132[[#This Row],[Start Date]]&lt;Table4181920212223242526272829303132[**End Date])*(Table4181920212223242526272829303132[[#This Row],[**End Date]]&gt;Table4181920212223242526272829303132[Start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IFERROR(_xlfn.IFS(Table4181920212223242526272829303132[[#This Row],[NEW Formulae]],"Yes",0,""),"")</f>
        <v/>
      </c>
      <c r="I22" s="77" t="b" cm="1">
        <f t="array" ref="I22">SUMPRODUCT((Table4181920212223242526272829303132[[#This Row],[Start Date]]&lt;Table4181920212223242526272829303132[**End Date])*(Table4181920212223242526272829303132[[#This Row],[**End Date]]&gt;Table4181920212223242526272829303132[Start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IFERROR(_xlfn.IFS(Table4181920212223242526272829303132[[#This Row],[NEW Formulae]],"Yes",0,""),"")</f>
        <v/>
      </c>
      <c r="I23" s="77" t="b" cm="1">
        <f t="array" ref="I23">SUMPRODUCT((Table4181920212223242526272829303132[[#This Row],[Start Date]]&lt;Table4181920212223242526272829303132[**End Date])*(Table4181920212223242526272829303132[[#This Row],[**End Date]]&gt;Table4181920212223242526272829303132[Start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IFERROR(_xlfn.IFS(Table4181920212223242526272829303132[[#This Row],[NEW Formulae]],"Yes",0,""),"")</f>
        <v/>
      </c>
      <c r="I24" s="77" t="b" cm="1">
        <f t="array" ref="I24">SUMPRODUCT((Table4181920212223242526272829303132[[#This Row],[Start Date]]&lt;Table4181920212223242526272829303132[**End Date])*(Table4181920212223242526272829303132[[#This Row],[**End Date]]&gt;Table4181920212223242526272829303132[Start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IFERROR(_xlfn.IFS(Table4181920212223242526272829303132[[#This Row],[NEW Formulae]],"Yes",0,""),"")</f>
        <v/>
      </c>
      <c r="I25" s="77" t="b" cm="1">
        <f t="array" ref="I25">SUMPRODUCT((Table4181920212223242526272829303132[[#This Row],[Start Date]]&lt;Table4181920212223242526272829303132[**End Date])*(Table4181920212223242526272829303132[[#This Row],[**End Date]]&gt;Table4181920212223242526272829303132[Start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IFERROR(_xlfn.IFS(Table4181920212223242526272829303132[[#This Row],[NEW Formulae]],"Yes",0,""),"")</f>
        <v/>
      </c>
      <c r="I26" s="77" t="b" cm="1">
        <f t="array" ref="I26">SUMPRODUCT((Table4181920212223242526272829303132[[#This Row],[Start Date]]&lt;Table4181920212223242526272829303132[**End Date])*(Table4181920212223242526272829303132[[#This Row],[**End Date]]&gt;Table4181920212223242526272829303132[Start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IFERROR(_xlfn.IFS(Table4181920212223242526272829303132[[#This Row],[NEW Formulae]],"Yes",0,""),"")</f>
        <v/>
      </c>
      <c r="I27" s="77" t="b" cm="1">
        <f t="array" ref="I27">SUMPRODUCT((Table4181920212223242526272829303132[[#This Row],[Start Date]]&lt;Table4181920212223242526272829303132[**End Date])*(Table4181920212223242526272829303132[[#This Row],[**End Date]]&gt;Table4181920212223242526272829303132[Start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IFERROR(_xlfn.IFS(Table4181920212223242526272829303132[[#This Row],[NEW Formulae]],"Yes",0,""),"")</f>
        <v/>
      </c>
      <c r="I28" s="77" t="b" cm="1">
        <f t="array" ref="I28">SUMPRODUCT((Table4181920212223242526272829303132[[#This Row],[Start Date]]&lt;Table4181920212223242526272829303132[**End Date])*(Table4181920212223242526272829303132[[#This Row],[**End Date]]&gt;Table4181920212223242526272829303132[Start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IFERROR(_xlfn.IFS(Table4181920212223242526272829303132[[#This Row],[NEW Formulae]],"Yes",0,""),"")</f>
        <v/>
      </c>
      <c r="I29" s="77" t="b" cm="1">
        <f t="array" ref="I29">SUMPRODUCT((Table4181920212223242526272829303132[[#This Row],[Start Date]]&lt;Table4181920212223242526272829303132[**End Date])*(Table4181920212223242526272829303132[[#This Row],[**End Date]]&gt;Table4181920212223242526272829303132[Start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IFERROR(_xlfn.IFS(Table4181920212223242526272829303132[[#This Row],[NEW Formulae]],"Yes",0,""),"")</f>
        <v/>
      </c>
      <c r="I30" s="77" t="b" cm="1">
        <f t="array" ref="I30">SUMPRODUCT((Table4181920212223242526272829303132[[#This Row],[Start Date]]&lt;Table4181920212223242526272829303132[**End Date])*(Table4181920212223242526272829303132[[#This Row],[**End Date]]&gt;Table4181920212223242526272829303132[Start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IFERROR(_xlfn.IFS(Table4181920212223242526272829303132[[#This Row],[NEW Formulae]],"Yes",0,""),"")</f>
        <v/>
      </c>
      <c r="I31" s="77" t="b" cm="1">
        <f t="array" ref="I31">SUMPRODUCT((Table4181920212223242526272829303132[[#This Row],[Start Date]]&lt;Table4181920212223242526272829303132[**End Date])*(Table4181920212223242526272829303132[[#This Row],[**End Date]]&gt;Table4181920212223242526272829303132[Start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IFERROR(_xlfn.IFS(Table4181920212223242526272829303132[[#This Row],[NEW Formulae]],"Yes",0,""),"")</f>
        <v/>
      </c>
      <c r="I32" s="77" t="b" cm="1">
        <f t="array" ref="I32">SUMPRODUCT((Table4181920212223242526272829303132[[#This Row],[Start Date]]&lt;Table4181920212223242526272829303132[**End Date])*(Table4181920212223242526272829303132[[#This Row],[**End Date]]&gt;Table4181920212223242526272829303132[Start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IFERROR(_xlfn.IFS(Table4181920212223242526272829303132[[#This Row],[NEW Formulae]],"Yes",0,""),"")</f>
        <v/>
      </c>
      <c r="I33" s="77" t="b" cm="1">
        <f t="array" ref="I33">SUMPRODUCT((Table4181920212223242526272829303132[[#This Row],[Start Date]]&lt;Table4181920212223242526272829303132[**End Date])*(Table4181920212223242526272829303132[[#This Row],[**End Date]]&gt;Table4181920212223242526272829303132[Start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IFERROR(_xlfn.IFS(Table4181920212223242526272829303132[[#This Row],[NEW Formulae]],"Yes",0,""),"")</f>
        <v/>
      </c>
      <c r="I34" s="77" t="b" cm="1">
        <f t="array" ref="I34">SUMPRODUCT((Table4181920212223242526272829303132[[#This Row],[Start Date]]&lt;Table4181920212223242526272829303132[**End Date])*(Table4181920212223242526272829303132[[#This Row],[**End Date]]&gt;Table4181920212223242526272829303132[Start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IFERROR(_xlfn.IFS(Table4181920212223242526272829303132[[#This Row],[NEW Formulae]],"Yes",0,""),"")</f>
        <v/>
      </c>
      <c r="I35" s="77" t="b" cm="1">
        <f t="array" ref="I35">SUMPRODUCT((Table4181920212223242526272829303132[[#This Row],[Start Date]]&lt;Table4181920212223242526272829303132[**End Date])*(Table4181920212223242526272829303132[[#This Row],[**End Date]]&gt;Table4181920212223242526272829303132[Start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IFERROR(_xlfn.IFS(Table4181920212223242526272829303132[[#This Row],[NEW Formulae]],"Yes",0,""),"")</f>
        <v/>
      </c>
      <c r="I36" s="77" t="b" cm="1">
        <f t="array" ref="I36">SUMPRODUCT((Table4181920212223242526272829303132[[#This Row],[Start Date]]&lt;Table4181920212223242526272829303132[**End Date])*(Table4181920212223242526272829303132[[#This Row],[**End Date]]&gt;Table4181920212223242526272829303132[Start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IFERROR(_xlfn.IFS(Table4181920212223242526272829303132[[#This Row],[NEW Formulae]],"Yes",0,""),"")</f>
        <v/>
      </c>
      <c r="I37" s="77" t="b" cm="1">
        <f t="array" ref="I37">SUMPRODUCT((Table4181920212223242526272829303132[[#This Row],[Start Date]]&lt;Table4181920212223242526272829303132[**End Date])*(Table4181920212223242526272829303132[[#This Row],[**End Date]]&gt;Table4181920212223242526272829303132[Start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Hl58kGRlI7oD6R1acjT9QaVDVcRcZC1zSZwHMBVi8TheXYK10xqP7sJj2Wr1VhmCpeNzqmT8r6K2NdkHVRA+Q==" saltValue="jwUCFYhdl2b4eE7ySZLrd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1"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69D843AF-8957-419A-92FC-BF75A9020BB2}">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C9C9B409-5056-47C8-A2FC-72C06AAEBD11}">
      <formula1>COUNTIF($E$18:$E$37,E18)=1</formula1>
    </dataValidation>
    <dataValidation type="whole" allowBlank="1" showInputMessage="1" showErrorMessage="1" errorTitle="ERROR" error="Cannot exceed 40 hours" promptTitle="      Enter Hours" prompt="Cannot exceed 40 hours" sqref="D18:D37" xr:uid="{0D405A5F-825C-4818-AB66-EAB11F3FBC8B}">
      <formula1>0</formula1>
      <formula2>40</formula2>
    </dataValidation>
    <dataValidation type="custom" errorStyle="warning" allowBlank="1" showInputMessage="1" showErrorMessage="1" errorTitle="ERROR" error="Dates must not overlap" sqref="F19:F37" xr:uid="{E33FA4A0-320A-4057-9A67-FA0C23FC9A1A}">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7AE2F234-8DBA-489E-9B17-FE39CBCF7117}">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BFDF8A3F-875C-488A-85BC-7E4B7F6C1694}">
          <x14:formula1>
            <xm:f>_xlfn.ANCHORARRAY(MinQualsT!$J$2)</xm:f>
          </x14:formula1>
          <xm:sqref>B6:C6</xm:sqref>
        </x14:dataValidation>
        <x14:dataValidation type="list" allowBlank="1" showInputMessage="1" showErrorMessage="1" prompt="Select relevance" xr:uid="{50F6C166-E93C-479E-98EC-90B025BBC328}">
          <x14:formula1>
            <xm:f>'Exp Relevancy'!$A$2:$A$4</xm:f>
          </x14:formula1>
          <xm:sqref>C19:C37</xm:sqref>
        </x14:dataValidation>
        <x14:dataValidation type="list" showInputMessage="1" showErrorMessage="1" prompt="Select education level" xr:uid="{F5C4AB54-D243-4A2D-B462-D5C62BB8B765}">
          <x14:formula1>
            <xm:f>'Education List'!$A$2:$A$7</xm:f>
          </x14:formula1>
          <xm:sqref>A10</xm:sqref>
        </x14:dataValidation>
        <x14:dataValidation type="list" allowBlank="1" showInputMessage="1" showErrorMessage="1" prompt="Select education level" xr:uid="{DADF7513-41FE-4018-B828-4E226199C297}">
          <x14:formula1>
            <xm:f>'Education List'!$A$2:$A$7</xm:f>
          </x14:formula1>
          <xm:sqref>A11:A15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3F075-7B20-4FC7-9103-25135E335D0A}">
  <sheetPr codeName="Sheet33">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7.42578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IFERROR(_xlfn.IFS(Table418192021222324252627282930313233[[#This Row],[NEW Formulae]],"Yes",0,""),"")</f>
        <v/>
      </c>
      <c r="I18" s="77" t="b" cm="1">
        <f t="array" ref="I18">SUMPRODUCT((Table418192021222324252627282930313233[[#This Row],[Start Date]]&lt;Table418192021222324252627282930313233[**End Date])*(Table418192021222324252627282930313233[[#This Row],[**End Date]]&gt;Table418192021222324252627282930313233[Start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IFERROR(_xlfn.IFS(Table418192021222324252627282930313233[[#This Row],[NEW Formulae]],"Yes",0,""),"")</f>
        <v/>
      </c>
      <c r="I19" s="83" t="b" cm="1">
        <f t="array" ref="I19">SUMPRODUCT((Table418192021222324252627282930313233[[#This Row],[Start Date]]&lt;Table418192021222324252627282930313233[**End Date])*(Table418192021222324252627282930313233[[#This Row],[**End Date]]&gt;Table418192021222324252627282930313233[Start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IFERROR(_xlfn.IFS(Table418192021222324252627282930313233[[#This Row],[NEW Formulae]],"Yes",0,""),"")</f>
        <v/>
      </c>
      <c r="I20" s="77" t="b" cm="1">
        <f t="array" ref="I20">SUMPRODUCT((Table418192021222324252627282930313233[[#This Row],[Start Date]]&lt;Table418192021222324252627282930313233[**End Date])*(Table418192021222324252627282930313233[[#This Row],[**End Date]]&gt;Table418192021222324252627282930313233[Start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IFERROR(_xlfn.IFS(Table418192021222324252627282930313233[[#This Row],[NEW Formulae]],"Yes",0,""),"")</f>
        <v/>
      </c>
      <c r="I21" s="77" t="b" cm="1">
        <f t="array" ref="I21">SUMPRODUCT((Table418192021222324252627282930313233[[#This Row],[Start Date]]&lt;Table418192021222324252627282930313233[**End Date])*(Table418192021222324252627282930313233[[#This Row],[**End Date]]&gt;Table418192021222324252627282930313233[Start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IFERROR(_xlfn.IFS(Table418192021222324252627282930313233[[#This Row],[NEW Formulae]],"Yes",0,""),"")</f>
        <v/>
      </c>
      <c r="I22" s="77" t="b" cm="1">
        <f t="array" ref="I22">SUMPRODUCT((Table418192021222324252627282930313233[[#This Row],[Start Date]]&lt;Table418192021222324252627282930313233[**End Date])*(Table418192021222324252627282930313233[[#This Row],[**End Date]]&gt;Table418192021222324252627282930313233[Start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IFERROR(_xlfn.IFS(Table418192021222324252627282930313233[[#This Row],[NEW Formulae]],"Yes",0,""),"")</f>
        <v/>
      </c>
      <c r="I23" s="77" t="b" cm="1">
        <f t="array" ref="I23">SUMPRODUCT((Table418192021222324252627282930313233[[#This Row],[Start Date]]&lt;Table418192021222324252627282930313233[**End Date])*(Table418192021222324252627282930313233[[#This Row],[**End Date]]&gt;Table418192021222324252627282930313233[Start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IFERROR(_xlfn.IFS(Table418192021222324252627282930313233[[#This Row],[NEW Formulae]],"Yes",0,""),"")</f>
        <v/>
      </c>
      <c r="I24" s="77" t="b" cm="1">
        <f t="array" ref="I24">SUMPRODUCT((Table418192021222324252627282930313233[[#This Row],[Start Date]]&lt;Table418192021222324252627282930313233[**End Date])*(Table418192021222324252627282930313233[[#This Row],[**End Date]]&gt;Table418192021222324252627282930313233[Start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IFERROR(_xlfn.IFS(Table418192021222324252627282930313233[[#This Row],[NEW Formulae]],"Yes",0,""),"")</f>
        <v/>
      </c>
      <c r="I25" s="77" t="b" cm="1">
        <f t="array" ref="I25">SUMPRODUCT((Table418192021222324252627282930313233[[#This Row],[Start Date]]&lt;Table418192021222324252627282930313233[**End Date])*(Table418192021222324252627282930313233[[#This Row],[**End Date]]&gt;Table418192021222324252627282930313233[Start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IFERROR(_xlfn.IFS(Table418192021222324252627282930313233[[#This Row],[NEW Formulae]],"Yes",0,""),"")</f>
        <v/>
      </c>
      <c r="I26" s="77" t="b" cm="1">
        <f t="array" ref="I26">SUMPRODUCT((Table418192021222324252627282930313233[[#This Row],[Start Date]]&lt;Table418192021222324252627282930313233[**End Date])*(Table418192021222324252627282930313233[[#This Row],[**End Date]]&gt;Table418192021222324252627282930313233[Start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IFERROR(_xlfn.IFS(Table418192021222324252627282930313233[[#This Row],[NEW Formulae]],"Yes",0,""),"")</f>
        <v/>
      </c>
      <c r="I27" s="77" t="b" cm="1">
        <f t="array" ref="I27">SUMPRODUCT((Table418192021222324252627282930313233[[#This Row],[Start Date]]&lt;Table418192021222324252627282930313233[**End Date])*(Table418192021222324252627282930313233[[#This Row],[**End Date]]&gt;Table418192021222324252627282930313233[Start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IFERROR(_xlfn.IFS(Table418192021222324252627282930313233[[#This Row],[NEW Formulae]],"Yes",0,""),"")</f>
        <v/>
      </c>
      <c r="I28" s="77" t="b" cm="1">
        <f t="array" ref="I28">SUMPRODUCT((Table418192021222324252627282930313233[[#This Row],[Start Date]]&lt;Table418192021222324252627282930313233[**End Date])*(Table418192021222324252627282930313233[[#This Row],[**End Date]]&gt;Table418192021222324252627282930313233[Start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IFERROR(_xlfn.IFS(Table418192021222324252627282930313233[[#This Row],[NEW Formulae]],"Yes",0,""),"")</f>
        <v/>
      </c>
      <c r="I29" s="77" t="b" cm="1">
        <f t="array" ref="I29">SUMPRODUCT((Table418192021222324252627282930313233[[#This Row],[Start Date]]&lt;Table418192021222324252627282930313233[**End Date])*(Table418192021222324252627282930313233[[#This Row],[**End Date]]&gt;Table418192021222324252627282930313233[Start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IFERROR(_xlfn.IFS(Table418192021222324252627282930313233[[#This Row],[NEW Formulae]],"Yes",0,""),"")</f>
        <v/>
      </c>
      <c r="I30" s="77" t="b" cm="1">
        <f t="array" ref="I30">SUMPRODUCT((Table418192021222324252627282930313233[[#This Row],[Start Date]]&lt;Table418192021222324252627282930313233[**End Date])*(Table418192021222324252627282930313233[[#This Row],[**End Date]]&gt;Table418192021222324252627282930313233[Start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IFERROR(_xlfn.IFS(Table418192021222324252627282930313233[[#This Row],[NEW Formulae]],"Yes",0,""),"")</f>
        <v/>
      </c>
      <c r="I31" s="77" t="b" cm="1">
        <f t="array" ref="I31">SUMPRODUCT((Table418192021222324252627282930313233[[#This Row],[Start Date]]&lt;Table418192021222324252627282930313233[**End Date])*(Table418192021222324252627282930313233[[#This Row],[**End Date]]&gt;Table418192021222324252627282930313233[Start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IFERROR(_xlfn.IFS(Table418192021222324252627282930313233[[#This Row],[NEW Formulae]],"Yes",0,""),"")</f>
        <v/>
      </c>
      <c r="I32" s="77" t="b" cm="1">
        <f t="array" ref="I32">SUMPRODUCT((Table418192021222324252627282930313233[[#This Row],[Start Date]]&lt;Table418192021222324252627282930313233[**End Date])*(Table418192021222324252627282930313233[[#This Row],[**End Date]]&gt;Table418192021222324252627282930313233[Start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IFERROR(_xlfn.IFS(Table418192021222324252627282930313233[[#This Row],[NEW Formulae]],"Yes",0,""),"")</f>
        <v/>
      </c>
      <c r="I33" s="77" t="b" cm="1">
        <f t="array" ref="I33">SUMPRODUCT((Table418192021222324252627282930313233[[#This Row],[Start Date]]&lt;Table418192021222324252627282930313233[**End Date])*(Table418192021222324252627282930313233[[#This Row],[**End Date]]&gt;Table418192021222324252627282930313233[Start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IFERROR(_xlfn.IFS(Table418192021222324252627282930313233[[#This Row],[NEW Formulae]],"Yes",0,""),"")</f>
        <v/>
      </c>
      <c r="I34" s="77" t="b" cm="1">
        <f t="array" ref="I34">SUMPRODUCT((Table418192021222324252627282930313233[[#This Row],[Start Date]]&lt;Table418192021222324252627282930313233[**End Date])*(Table418192021222324252627282930313233[[#This Row],[**End Date]]&gt;Table418192021222324252627282930313233[Start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IFERROR(_xlfn.IFS(Table418192021222324252627282930313233[[#This Row],[NEW Formulae]],"Yes",0,""),"")</f>
        <v/>
      </c>
      <c r="I35" s="77" t="b" cm="1">
        <f t="array" ref="I35">SUMPRODUCT((Table418192021222324252627282930313233[[#This Row],[Start Date]]&lt;Table418192021222324252627282930313233[**End Date])*(Table418192021222324252627282930313233[[#This Row],[**End Date]]&gt;Table418192021222324252627282930313233[Start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IFERROR(_xlfn.IFS(Table418192021222324252627282930313233[[#This Row],[NEW Formulae]],"Yes",0,""),"")</f>
        <v/>
      </c>
      <c r="I36" s="77" t="b" cm="1">
        <f t="array" ref="I36">SUMPRODUCT((Table418192021222324252627282930313233[[#This Row],[Start Date]]&lt;Table418192021222324252627282930313233[**End Date])*(Table418192021222324252627282930313233[[#This Row],[**End Date]]&gt;Table418192021222324252627282930313233[Start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IFERROR(_xlfn.IFS(Table418192021222324252627282930313233[[#This Row],[NEW Formulae]],"Yes",0,""),"")</f>
        <v/>
      </c>
      <c r="I37" s="77" t="b" cm="1">
        <f t="array" ref="I37">SUMPRODUCT((Table418192021222324252627282930313233[[#This Row],[Start Date]]&lt;Table418192021222324252627282930313233[**End Date])*(Table418192021222324252627282930313233[[#This Row],[**End Date]]&gt;Table418192021222324252627282930313233[Start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5gt86u5ePoW4pYXYOMmrR+wYDI0YnuwsYz7Q7gDo4fsnLxzTRlsfOJ9bTf8P/6AeRFPLI4Clrb8t/8j9wzSig==" saltValue="y6iNZrIEr8krwIvjxzoRh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30"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6B21B028-3941-4BFD-B447-300E7F3717C3}">
      <formula1>COUNTIF($F$18:$F$37,F19)=1</formula1>
    </dataValidation>
    <dataValidation type="whole" allowBlank="1" showInputMessage="1" showErrorMessage="1" errorTitle="ERROR" error="Cannot exceed 40 hours" promptTitle="      Enter Hours" prompt="Cannot exceed 40 hours" sqref="D18:D37" xr:uid="{8028E12A-154D-4482-8D3B-065F8D3F6353}">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4B652718-C6D4-403F-8E0C-F4DBB6BA7D69}">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EDCD2EC2-C09C-4CC9-9990-FBA97EA16D61}">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1E0413B6-9F6C-4C59-AFA6-8E82B6DFB0C6}">
          <x14:formula1>
            <xm:f>'Education List'!$A$2:$A$7</xm:f>
          </x14:formula1>
          <xm:sqref>A11:A15</xm:sqref>
        </x14:dataValidation>
        <x14:dataValidation type="list" showInputMessage="1" showErrorMessage="1" prompt="Select education level" xr:uid="{119E6806-F46F-41C4-A15C-09A268EB919A}">
          <x14:formula1>
            <xm:f>'Education List'!$A$2:$A$7</xm:f>
          </x14:formula1>
          <xm:sqref>A10</xm:sqref>
        </x14:dataValidation>
        <x14:dataValidation type="list" allowBlank="1" showInputMessage="1" showErrorMessage="1" prompt="Select relevance" xr:uid="{DD2D7BE3-515B-4B4C-B912-FFF806FCDE36}">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_x000a_" xr:uid="{DA23E690-A701-4E15-BF9E-23FD20DCCEFF}">
          <x14:formula1>
            <xm:f>_xlfn.ANCHORARRAY(MinQualsT!$J$2)</xm:f>
          </x14:formula1>
          <xm:sqref>B6:C6</xm:sqref>
        </x14:dataValidation>
        <x14:dataValidation type="list" allowBlank="1" showInputMessage="1" showErrorMessage="1" promptTitle="SELECT RELEVANCE" prompt="Not related_x000a_Indirectly related_x000a_Direcly related" xr:uid="{3D7D3327-7DC8-4B19-8C1D-FF478FBE76DE}">
          <x14:formula1>
            <xm:f>'Exp Relevancy'!$A$2:$A$4</xm:f>
          </x14:formula1>
          <xm:sqref>C18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FA2F8-0240-4970-98E0-5153C1E0C5FA}">
  <sheetPr codeName="Sheet34">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1.5703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IFERROR(_xlfn.IFS(Table41819202122232425262728293031323334[[#This Row],[NEW Formulae]],"Yes",0,""),"")</f>
        <v/>
      </c>
      <c r="I18" s="77" t="b" cm="1">
        <f t="array" ref="I18">SUMPRODUCT((Table41819202122232425262728293031323334[[#This Row],[Start Date]]&lt;Table41819202122232425262728293031323334[**End Date])*(Table41819202122232425262728293031323334[[#This Row],[**End Date]]&gt;Table41819202122232425262728293031323334[Start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IFERROR(_xlfn.IFS(Table41819202122232425262728293031323334[[#This Row],[NEW Formulae]],"Yes",0,""),"")</f>
        <v/>
      </c>
      <c r="I19" s="83" t="b" cm="1">
        <f t="array" ref="I19">SUMPRODUCT((Table41819202122232425262728293031323334[[#This Row],[Start Date]]&lt;Table41819202122232425262728293031323334[**End Date])*(Table41819202122232425262728293031323334[[#This Row],[**End Date]]&gt;Table41819202122232425262728293031323334[Start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IFERROR(_xlfn.IFS(Table41819202122232425262728293031323334[[#This Row],[NEW Formulae]],"Yes",0,""),"")</f>
        <v/>
      </c>
      <c r="I20" s="77" t="b" cm="1">
        <f t="array" ref="I20">SUMPRODUCT((Table41819202122232425262728293031323334[[#This Row],[Start Date]]&lt;Table41819202122232425262728293031323334[**End Date])*(Table41819202122232425262728293031323334[[#This Row],[**End Date]]&gt;Table41819202122232425262728293031323334[Start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IFERROR(_xlfn.IFS(Table41819202122232425262728293031323334[[#This Row],[NEW Formulae]],"Yes",0,""),"")</f>
        <v/>
      </c>
      <c r="I21" s="77" t="b" cm="1">
        <f t="array" ref="I21">SUMPRODUCT((Table41819202122232425262728293031323334[[#This Row],[Start Date]]&lt;Table41819202122232425262728293031323334[**End Date])*(Table41819202122232425262728293031323334[[#This Row],[**End Date]]&gt;Table41819202122232425262728293031323334[Start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IFERROR(_xlfn.IFS(Table41819202122232425262728293031323334[[#This Row],[NEW Formulae]],"Yes",0,""),"")</f>
        <v/>
      </c>
      <c r="I22" s="77" t="b" cm="1">
        <f t="array" ref="I22">SUMPRODUCT((Table41819202122232425262728293031323334[[#This Row],[Start Date]]&lt;Table41819202122232425262728293031323334[**End Date])*(Table41819202122232425262728293031323334[[#This Row],[**End Date]]&gt;Table41819202122232425262728293031323334[Start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IFERROR(_xlfn.IFS(Table41819202122232425262728293031323334[[#This Row],[NEW Formulae]],"Yes",0,""),"")</f>
        <v/>
      </c>
      <c r="I23" s="77" t="b" cm="1">
        <f t="array" ref="I23">SUMPRODUCT((Table41819202122232425262728293031323334[[#This Row],[Start Date]]&lt;Table41819202122232425262728293031323334[**End Date])*(Table41819202122232425262728293031323334[[#This Row],[**End Date]]&gt;Table41819202122232425262728293031323334[Start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IFERROR(_xlfn.IFS(Table41819202122232425262728293031323334[[#This Row],[NEW Formulae]],"Yes",0,""),"")</f>
        <v/>
      </c>
      <c r="I24" s="77" t="b" cm="1">
        <f t="array" ref="I24">SUMPRODUCT((Table41819202122232425262728293031323334[[#This Row],[Start Date]]&lt;Table41819202122232425262728293031323334[**End Date])*(Table41819202122232425262728293031323334[[#This Row],[**End Date]]&gt;Table41819202122232425262728293031323334[Start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IFERROR(_xlfn.IFS(Table41819202122232425262728293031323334[[#This Row],[NEW Formulae]],"Yes",0,""),"")</f>
        <v/>
      </c>
      <c r="I25" s="77" t="b" cm="1">
        <f t="array" ref="I25">SUMPRODUCT((Table41819202122232425262728293031323334[[#This Row],[Start Date]]&lt;Table41819202122232425262728293031323334[**End Date])*(Table41819202122232425262728293031323334[[#This Row],[**End Date]]&gt;Table41819202122232425262728293031323334[Start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IFERROR(_xlfn.IFS(Table41819202122232425262728293031323334[[#This Row],[NEW Formulae]],"Yes",0,""),"")</f>
        <v/>
      </c>
      <c r="I26" s="77" t="b" cm="1">
        <f t="array" ref="I26">SUMPRODUCT((Table41819202122232425262728293031323334[[#This Row],[Start Date]]&lt;Table41819202122232425262728293031323334[**End Date])*(Table41819202122232425262728293031323334[[#This Row],[**End Date]]&gt;Table41819202122232425262728293031323334[Start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IFERROR(_xlfn.IFS(Table41819202122232425262728293031323334[[#This Row],[NEW Formulae]],"Yes",0,""),"")</f>
        <v/>
      </c>
      <c r="I27" s="77" t="b" cm="1">
        <f t="array" ref="I27">SUMPRODUCT((Table41819202122232425262728293031323334[[#This Row],[Start Date]]&lt;Table41819202122232425262728293031323334[**End Date])*(Table41819202122232425262728293031323334[[#This Row],[**End Date]]&gt;Table41819202122232425262728293031323334[Start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IFERROR(_xlfn.IFS(Table41819202122232425262728293031323334[[#This Row],[NEW Formulae]],"Yes",0,""),"")</f>
        <v/>
      </c>
      <c r="I28" s="77" t="b" cm="1">
        <f t="array" ref="I28">SUMPRODUCT((Table41819202122232425262728293031323334[[#This Row],[Start Date]]&lt;Table41819202122232425262728293031323334[**End Date])*(Table41819202122232425262728293031323334[[#This Row],[**End Date]]&gt;Table41819202122232425262728293031323334[Start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IFERROR(_xlfn.IFS(Table41819202122232425262728293031323334[[#This Row],[NEW Formulae]],"Yes",0,""),"")</f>
        <v/>
      </c>
      <c r="I29" s="77" t="b" cm="1">
        <f t="array" ref="I29">SUMPRODUCT((Table41819202122232425262728293031323334[[#This Row],[Start Date]]&lt;Table41819202122232425262728293031323334[**End Date])*(Table41819202122232425262728293031323334[[#This Row],[**End Date]]&gt;Table41819202122232425262728293031323334[Start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IFERROR(_xlfn.IFS(Table41819202122232425262728293031323334[[#This Row],[NEW Formulae]],"Yes",0,""),"")</f>
        <v/>
      </c>
      <c r="I30" s="77" t="b" cm="1">
        <f t="array" ref="I30">SUMPRODUCT((Table41819202122232425262728293031323334[[#This Row],[Start Date]]&lt;Table41819202122232425262728293031323334[**End Date])*(Table41819202122232425262728293031323334[[#This Row],[**End Date]]&gt;Table41819202122232425262728293031323334[Start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IFERROR(_xlfn.IFS(Table41819202122232425262728293031323334[[#This Row],[NEW Formulae]],"Yes",0,""),"")</f>
        <v/>
      </c>
      <c r="I31" s="77" t="b" cm="1">
        <f t="array" ref="I31">SUMPRODUCT((Table41819202122232425262728293031323334[[#This Row],[Start Date]]&lt;Table41819202122232425262728293031323334[**End Date])*(Table41819202122232425262728293031323334[[#This Row],[**End Date]]&gt;Table41819202122232425262728293031323334[Start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IFERROR(_xlfn.IFS(Table41819202122232425262728293031323334[[#This Row],[NEW Formulae]],"Yes",0,""),"")</f>
        <v/>
      </c>
      <c r="I32" s="77" t="b" cm="1">
        <f t="array" ref="I32">SUMPRODUCT((Table41819202122232425262728293031323334[[#This Row],[Start Date]]&lt;Table41819202122232425262728293031323334[**End Date])*(Table41819202122232425262728293031323334[[#This Row],[**End Date]]&gt;Table41819202122232425262728293031323334[Start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IFERROR(_xlfn.IFS(Table41819202122232425262728293031323334[[#This Row],[NEW Formulae]],"Yes",0,""),"")</f>
        <v/>
      </c>
      <c r="I33" s="77" t="b" cm="1">
        <f t="array" ref="I33">SUMPRODUCT((Table41819202122232425262728293031323334[[#This Row],[Start Date]]&lt;Table41819202122232425262728293031323334[**End Date])*(Table41819202122232425262728293031323334[[#This Row],[**End Date]]&gt;Table41819202122232425262728293031323334[Start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IFERROR(_xlfn.IFS(Table41819202122232425262728293031323334[[#This Row],[NEW Formulae]],"Yes",0,""),"")</f>
        <v/>
      </c>
      <c r="I34" s="77" t="b" cm="1">
        <f t="array" ref="I34">SUMPRODUCT((Table41819202122232425262728293031323334[[#This Row],[Start Date]]&lt;Table41819202122232425262728293031323334[**End Date])*(Table41819202122232425262728293031323334[[#This Row],[**End Date]]&gt;Table41819202122232425262728293031323334[Start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IFERROR(_xlfn.IFS(Table41819202122232425262728293031323334[[#This Row],[NEW Formulae]],"Yes",0,""),"")</f>
        <v/>
      </c>
      <c r="I35" s="77" t="b" cm="1">
        <f t="array" ref="I35">SUMPRODUCT((Table41819202122232425262728293031323334[[#This Row],[Start Date]]&lt;Table41819202122232425262728293031323334[**End Date])*(Table41819202122232425262728293031323334[[#This Row],[**End Date]]&gt;Table41819202122232425262728293031323334[Start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IFERROR(_xlfn.IFS(Table41819202122232425262728293031323334[[#This Row],[NEW Formulae]],"Yes",0,""),"")</f>
        <v/>
      </c>
      <c r="I36" s="77" t="b" cm="1">
        <f t="array" ref="I36">SUMPRODUCT((Table41819202122232425262728293031323334[[#This Row],[Start Date]]&lt;Table41819202122232425262728293031323334[**End Date])*(Table41819202122232425262728293031323334[[#This Row],[**End Date]]&gt;Table41819202122232425262728293031323334[Start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IFERROR(_xlfn.IFS(Table41819202122232425262728293031323334[[#This Row],[NEW Formulae]],"Yes",0,""),"")</f>
        <v/>
      </c>
      <c r="I37" s="77" t="b" cm="1">
        <f t="array" ref="I37">SUMPRODUCT((Table41819202122232425262728293031323334[[#This Row],[Start Date]]&lt;Table41819202122232425262728293031323334[**End Date])*(Table41819202122232425262728293031323334[[#This Row],[**End Date]]&gt;Table41819202122232425262728293031323334[Start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CzjK55ODzd0NSGXTZkJ+WjFL3KyX4Wks4Hh6YGEPsqJBn6r3xGg8HOFMi6E5vLg/yVwo44nY2qeqcKkepzwsPQ==" saltValue="WvVfmsKE9nWjMTBiShfBr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9"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968B9F3D-35A3-4E03-B411-56B23E5866FE}">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46F69380-ECE9-4ED4-9E24-D13A88F0DD0B}">
      <formula1>COUNTIF($E$18:$E$37,E18)=1</formula1>
    </dataValidation>
    <dataValidation type="whole" allowBlank="1" showInputMessage="1" showErrorMessage="1" errorTitle="ERROR" error="Cannot exceed 40 hours" promptTitle="      Enter Hours" prompt="Cannot exceed 40 hours" sqref="D18:D37" xr:uid="{F8E7E658-CACF-42CE-ADA8-E991850B485F}">
      <formula1>0</formula1>
      <formula2>40</formula2>
    </dataValidation>
    <dataValidation type="custom" errorStyle="warning" allowBlank="1" showInputMessage="1" showErrorMessage="1" errorTitle="ERROR" error="Dates must not overlap" sqref="F19:F37" xr:uid="{36920250-2E98-46DD-94A7-AACA4D68B33B}">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CFFC3430-BA34-497E-B9B2-781C5A7A490C}">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CEA29676-234F-4174-B93B-75F42949EC77}">
          <x14:formula1>
            <xm:f>_xlfn.ANCHORARRAY(MinQualsT!$J$2)</xm:f>
          </x14:formula1>
          <xm:sqref>B6:C6</xm:sqref>
        </x14:dataValidation>
        <x14:dataValidation type="list" allowBlank="1" showInputMessage="1" showErrorMessage="1" prompt="Select relevance" xr:uid="{68799168-935F-40BD-B3DF-3FE3E1F7C377}">
          <x14:formula1>
            <xm:f>'Exp Relevancy'!$A$2:$A$4</xm:f>
          </x14:formula1>
          <xm:sqref>C19:C37</xm:sqref>
        </x14:dataValidation>
        <x14:dataValidation type="list" showInputMessage="1" showErrorMessage="1" prompt="Select education level" xr:uid="{F7BBC8E5-8E1B-4F80-89C7-C548C9B5490E}">
          <x14:formula1>
            <xm:f>'Education List'!$A$2:$A$7</xm:f>
          </x14:formula1>
          <xm:sqref>A10</xm:sqref>
        </x14:dataValidation>
        <x14:dataValidation type="list" allowBlank="1" showInputMessage="1" showErrorMessage="1" prompt="Select education level" xr:uid="{3679D784-F3E1-467D-B5F1-2D5ED02DD006}">
          <x14:formula1>
            <xm:f>'Education List'!$A$2:$A$7</xm:f>
          </x14:formula1>
          <xm:sqref>A11:A15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40CF-38C4-4F63-968B-F78B61066897}">
  <sheetPr codeName="Sheet35">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9.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IFERROR(_xlfn.IFS(Table4181920212223242526272829303132333435[[#This Row],[NEW Formulae]],"Yes",0,""),"")</f>
        <v/>
      </c>
      <c r="I18" s="77" t="b" cm="1">
        <f t="array" ref="I18">SUMPRODUCT((Table4181920212223242526272829303132333435[[#This Row],[Start Date]]&lt;Table4181920212223242526272829303132333435[**End Date])*(Table4181920212223242526272829303132333435[[#This Row],[**End Date]]&gt;Table4181920212223242526272829303132333435[Start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IFERROR(_xlfn.IFS(Table4181920212223242526272829303132333435[[#This Row],[NEW Formulae]],"Yes",0,""),"")</f>
        <v/>
      </c>
      <c r="I19" s="83" t="b" cm="1">
        <f t="array" ref="I19">SUMPRODUCT((Table4181920212223242526272829303132333435[[#This Row],[Start Date]]&lt;Table4181920212223242526272829303132333435[**End Date])*(Table4181920212223242526272829303132333435[[#This Row],[**End Date]]&gt;Table4181920212223242526272829303132333435[Start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IFERROR(_xlfn.IFS(Table4181920212223242526272829303132333435[[#This Row],[NEW Formulae]],"Yes",0,""),"")</f>
        <v/>
      </c>
      <c r="I20" s="77" t="b" cm="1">
        <f t="array" ref="I20">SUMPRODUCT((Table4181920212223242526272829303132333435[[#This Row],[Start Date]]&lt;Table4181920212223242526272829303132333435[**End Date])*(Table4181920212223242526272829303132333435[[#This Row],[**End Date]]&gt;Table4181920212223242526272829303132333435[Start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IFERROR(_xlfn.IFS(Table4181920212223242526272829303132333435[[#This Row],[NEW Formulae]],"Yes",0,""),"")</f>
        <v/>
      </c>
      <c r="I21" s="77" t="b" cm="1">
        <f t="array" ref="I21">SUMPRODUCT((Table4181920212223242526272829303132333435[[#This Row],[Start Date]]&lt;Table4181920212223242526272829303132333435[**End Date])*(Table4181920212223242526272829303132333435[[#This Row],[**End Date]]&gt;Table4181920212223242526272829303132333435[Start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IFERROR(_xlfn.IFS(Table4181920212223242526272829303132333435[[#This Row],[NEW Formulae]],"Yes",0,""),"")</f>
        <v/>
      </c>
      <c r="I22" s="77" t="b" cm="1">
        <f t="array" ref="I22">SUMPRODUCT((Table4181920212223242526272829303132333435[[#This Row],[Start Date]]&lt;Table4181920212223242526272829303132333435[**End Date])*(Table4181920212223242526272829303132333435[[#This Row],[**End Date]]&gt;Table4181920212223242526272829303132333435[Start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IFERROR(_xlfn.IFS(Table4181920212223242526272829303132333435[[#This Row],[NEW Formulae]],"Yes",0,""),"")</f>
        <v/>
      </c>
      <c r="I23" s="77" t="b" cm="1">
        <f t="array" ref="I23">SUMPRODUCT((Table4181920212223242526272829303132333435[[#This Row],[Start Date]]&lt;Table4181920212223242526272829303132333435[**End Date])*(Table4181920212223242526272829303132333435[[#This Row],[**End Date]]&gt;Table4181920212223242526272829303132333435[Start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IFERROR(_xlfn.IFS(Table4181920212223242526272829303132333435[[#This Row],[NEW Formulae]],"Yes",0,""),"")</f>
        <v/>
      </c>
      <c r="I24" s="77" t="b" cm="1">
        <f t="array" ref="I24">SUMPRODUCT((Table4181920212223242526272829303132333435[[#This Row],[Start Date]]&lt;Table4181920212223242526272829303132333435[**End Date])*(Table4181920212223242526272829303132333435[[#This Row],[**End Date]]&gt;Table4181920212223242526272829303132333435[Start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IFERROR(_xlfn.IFS(Table4181920212223242526272829303132333435[[#This Row],[NEW Formulae]],"Yes",0,""),"")</f>
        <v/>
      </c>
      <c r="I25" s="77" t="b" cm="1">
        <f t="array" ref="I25">SUMPRODUCT((Table4181920212223242526272829303132333435[[#This Row],[Start Date]]&lt;Table4181920212223242526272829303132333435[**End Date])*(Table4181920212223242526272829303132333435[[#This Row],[**End Date]]&gt;Table4181920212223242526272829303132333435[Start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IFERROR(_xlfn.IFS(Table4181920212223242526272829303132333435[[#This Row],[NEW Formulae]],"Yes",0,""),"")</f>
        <v/>
      </c>
      <c r="I26" s="77" t="b" cm="1">
        <f t="array" ref="I26">SUMPRODUCT((Table4181920212223242526272829303132333435[[#This Row],[Start Date]]&lt;Table4181920212223242526272829303132333435[**End Date])*(Table4181920212223242526272829303132333435[[#This Row],[**End Date]]&gt;Table4181920212223242526272829303132333435[Start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IFERROR(_xlfn.IFS(Table4181920212223242526272829303132333435[[#This Row],[NEW Formulae]],"Yes",0,""),"")</f>
        <v/>
      </c>
      <c r="I27" s="77" t="b" cm="1">
        <f t="array" ref="I27">SUMPRODUCT((Table4181920212223242526272829303132333435[[#This Row],[Start Date]]&lt;Table4181920212223242526272829303132333435[**End Date])*(Table4181920212223242526272829303132333435[[#This Row],[**End Date]]&gt;Table4181920212223242526272829303132333435[Start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IFERROR(_xlfn.IFS(Table4181920212223242526272829303132333435[[#This Row],[NEW Formulae]],"Yes",0,""),"")</f>
        <v/>
      </c>
      <c r="I28" s="77" t="b" cm="1">
        <f t="array" ref="I28">SUMPRODUCT((Table4181920212223242526272829303132333435[[#This Row],[Start Date]]&lt;Table4181920212223242526272829303132333435[**End Date])*(Table4181920212223242526272829303132333435[[#This Row],[**End Date]]&gt;Table4181920212223242526272829303132333435[Start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IFERROR(_xlfn.IFS(Table4181920212223242526272829303132333435[[#This Row],[NEW Formulae]],"Yes",0,""),"")</f>
        <v/>
      </c>
      <c r="I29" s="77" t="b" cm="1">
        <f t="array" ref="I29">SUMPRODUCT((Table4181920212223242526272829303132333435[[#This Row],[Start Date]]&lt;Table4181920212223242526272829303132333435[**End Date])*(Table4181920212223242526272829303132333435[[#This Row],[**End Date]]&gt;Table4181920212223242526272829303132333435[Start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IFERROR(_xlfn.IFS(Table4181920212223242526272829303132333435[[#This Row],[NEW Formulae]],"Yes",0,""),"")</f>
        <v/>
      </c>
      <c r="I30" s="77" t="b" cm="1">
        <f t="array" ref="I30">SUMPRODUCT((Table4181920212223242526272829303132333435[[#This Row],[Start Date]]&lt;Table4181920212223242526272829303132333435[**End Date])*(Table4181920212223242526272829303132333435[[#This Row],[**End Date]]&gt;Table4181920212223242526272829303132333435[Start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IFERROR(_xlfn.IFS(Table4181920212223242526272829303132333435[[#This Row],[NEW Formulae]],"Yes",0,""),"")</f>
        <v/>
      </c>
      <c r="I31" s="77" t="b" cm="1">
        <f t="array" ref="I31">SUMPRODUCT((Table4181920212223242526272829303132333435[[#This Row],[Start Date]]&lt;Table4181920212223242526272829303132333435[**End Date])*(Table4181920212223242526272829303132333435[[#This Row],[**End Date]]&gt;Table4181920212223242526272829303132333435[Start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IFERROR(_xlfn.IFS(Table4181920212223242526272829303132333435[[#This Row],[NEW Formulae]],"Yes",0,""),"")</f>
        <v/>
      </c>
      <c r="I32" s="77" t="b" cm="1">
        <f t="array" ref="I32">SUMPRODUCT((Table4181920212223242526272829303132333435[[#This Row],[Start Date]]&lt;Table4181920212223242526272829303132333435[**End Date])*(Table4181920212223242526272829303132333435[[#This Row],[**End Date]]&gt;Table4181920212223242526272829303132333435[Start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IFERROR(_xlfn.IFS(Table4181920212223242526272829303132333435[[#This Row],[NEW Formulae]],"Yes",0,""),"")</f>
        <v/>
      </c>
      <c r="I33" s="77" t="b" cm="1">
        <f t="array" ref="I33">SUMPRODUCT((Table4181920212223242526272829303132333435[[#This Row],[Start Date]]&lt;Table4181920212223242526272829303132333435[**End Date])*(Table4181920212223242526272829303132333435[[#This Row],[**End Date]]&gt;Table4181920212223242526272829303132333435[Start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IFERROR(_xlfn.IFS(Table4181920212223242526272829303132333435[[#This Row],[NEW Formulae]],"Yes",0,""),"")</f>
        <v/>
      </c>
      <c r="I34" s="77" t="b" cm="1">
        <f t="array" ref="I34">SUMPRODUCT((Table4181920212223242526272829303132333435[[#This Row],[Start Date]]&lt;Table4181920212223242526272829303132333435[**End Date])*(Table4181920212223242526272829303132333435[[#This Row],[**End Date]]&gt;Table4181920212223242526272829303132333435[Start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IFERROR(_xlfn.IFS(Table4181920212223242526272829303132333435[[#This Row],[NEW Formulae]],"Yes",0,""),"")</f>
        <v/>
      </c>
      <c r="I35" s="77" t="b" cm="1">
        <f t="array" ref="I35">SUMPRODUCT((Table4181920212223242526272829303132333435[[#This Row],[Start Date]]&lt;Table4181920212223242526272829303132333435[**End Date])*(Table4181920212223242526272829303132333435[[#This Row],[**End Date]]&gt;Table4181920212223242526272829303132333435[Start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IFERROR(_xlfn.IFS(Table4181920212223242526272829303132333435[[#This Row],[NEW Formulae]],"Yes",0,""),"")</f>
        <v/>
      </c>
      <c r="I36" s="77" t="b" cm="1">
        <f t="array" ref="I36">SUMPRODUCT((Table4181920212223242526272829303132333435[[#This Row],[Start Date]]&lt;Table4181920212223242526272829303132333435[**End Date])*(Table4181920212223242526272829303132333435[[#This Row],[**End Date]]&gt;Table4181920212223242526272829303132333435[Start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IFERROR(_xlfn.IFS(Table4181920212223242526272829303132333435[[#This Row],[NEW Formulae]],"Yes",0,""),"")</f>
        <v/>
      </c>
      <c r="I37" s="77" t="b" cm="1">
        <f t="array" ref="I37">SUMPRODUCT((Table4181920212223242526272829303132333435[[#This Row],[Start Date]]&lt;Table4181920212223242526272829303132333435[**End Date])*(Table4181920212223242526272829303132333435[[#This Row],[**End Date]]&gt;Table4181920212223242526272829303132333435[Start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ROvSsdzPFHrVK16kxYx7zICkl3Hu3FRbiXXpotJZuoX5G+Bg/cfOXS5MrZ9F80NnPV+Q5v6IoaFcB9IlDLvHYg==" saltValue="V6b1U8OeR5DtfQYR+3WP7g=="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8"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C5A20AF1-F2EF-47AA-B7CB-04F6B8A1A0ED}">
      <formula1>COUNTIF($F$18:$F$37,F19)=1</formula1>
    </dataValidation>
    <dataValidation type="whole" allowBlank="1" showInputMessage="1" showErrorMessage="1" errorTitle="ERROR" error="Cannot exceed 40 hours" promptTitle="      Enter Hours" prompt="Cannot exceed 40 hours" sqref="D18:D37" xr:uid="{C719A027-7951-43E3-A8AB-1C3942B68063}">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0BE67A5C-9471-4CC8-8453-1CB4517B1D29}">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66E5A4C1-B757-42F1-9176-652D7B358D22}">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33380990-31BD-40E9-A713-D678E1DFB879}">
          <x14:formula1>
            <xm:f>'Education List'!$A$2:$A$7</xm:f>
          </x14:formula1>
          <xm:sqref>A11:A15</xm:sqref>
        </x14:dataValidation>
        <x14:dataValidation type="list" showInputMessage="1" showErrorMessage="1" prompt="Select education level" xr:uid="{C6A2B290-B135-4B44-B6C6-B7FEBD55604C}">
          <x14:formula1>
            <xm:f>'Education List'!$A$2:$A$7</xm:f>
          </x14:formula1>
          <xm:sqref>A10</xm:sqref>
        </x14:dataValidation>
        <x14:dataValidation type="list" allowBlank="1" showInputMessage="1" showErrorMessage="1" prompt="Select relevance" xr:uid="{BD2EAAC0-A928-4A02-9210-5A080487DDC1}">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_x000a_" xr:uid="{BDBE0823-D06C-42C9-8B25-FA5DA59E1303}">
          <x14:formula1>
            <xm:f>_xlfn.ANCHORARRAY(MinQualsT!$J$2)</xm:f>
          </x14:formula1>
          <xm:sqref>B6:C6</xm:sqref>
        </x14:dataValidation>
        <x14:dataValidation type="list" allowBlank="1" showInputMessage="1" showErrorMessage="1" promptTitle="SELECT RELEVANCE" prompt="Not related_x000a_Indirectly related_x000a_Direcly related" xr:uid="{DB9F8D3D-E3F1-4AC7-A39C-57A9F1E349C0}">
          <x14:formula1>
            <xm:f>'Exp Relevancy'!$A$2:$A$4</xm:f>
          </x14:formula1>
          <xm:sqref>C18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5A2F7-B58C-480B-9C71-E0176F274D85}">
  <sheetPr codeName="Sheet36">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8"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IFERROR(_xlfn.IFS(Table418192021222324252627282930313233343536[[#This Row],[NEW Formulae]],"Yes",0,""),"")</f>
        <v/>
      </c>
      <c r="I18" s="77" t="b" cm="1">
        <f t="array" ref="I18">SUMPRODUCT((Table418192021222324252627282930313233343536[[#This Row],[Start Date]]&lt;Table418192021222324252627282930313233343536[**End Date])*(Table418192021222324252627282930313233343536[[#This Row],[**End Date]]&gt;Table418192021222324252627282930313233343536[Start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IFERROR(_xlfn.IFS(Table418192021222324252627282930313233343536[[#This Row],[NEW Formulae]],"Yes",0,""),"")</f>
        <v/>
      </c>
      <c r="I19" s="83" t="b" cm="1">
        <f t="array" ref="I19">SUMPRODUCT((Table418192021222324252627282930313233343536[[#This Row],[Start Date]]&lt;Table418192021222324252627282930313233343536[**End Date])*(Table418192021222324252627282930313233343536[[#This Row],[**End Date]]&gt;Table418192021222324252627282930313233343536[Start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IFERROR(_xlfn.IFS(Table418192021222324252627282930313233343536[[#This Row],[NEW Formulae]],"Yes",0,""),"")</f>
        <v/>
      </c>
      <c r="I20" s="77" t="b" cm="1">
        <f t="array" ref="I20">SUMPRODUCT((Table418192021222324252627282930313233343536[[#This Row],[Start Date]]&lt;Table418192021222324252627282930313233343536[**End Date])*(Table418192021222324252627282930313233343536[[#This Row],[**End Date]]&gt;Table418192021222324252627282930313233343536[Start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IFERROR(_xlfn.IFS(Table418192021222324252627282930313233343536[[#This Row],[NEW Formulae]],"Yes",0,""),"")</f>
        <v/>
      </c>
      <c r="I21" s="77" t="b" cm="1">
        <f t="array" ref="I21">SUMPRODUCT((Table418192021222324252627282930313233343536[[#This Row],[Start Date]]&lt;Table418192021222324252627282930313233343536[**End Date])*(Table418192021222324252627282930313233343536[[#This Row],[**End Date]]&gt;Table418192021222324252627282930313233343536[Start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IFERROR(_xlfn.IFS(Table418192021222324252627282930313233343536[[#This Row],[NEW Formulae]],"Yes",0,""),"")</f>
        <v/>
      </c>
      <c r="I22" s="77" t="b" cm="1">
        <f t="array" ref="I22">SUMPRODUCT((Table418192021222324252627282930313233343536[[#This Row],[Start Date]]&lt;Table418192021222324252627282930313233343536[**End Date])*(Table418192021222324252627282930313233343536[[#This Row],[**End Date]]&gt;Table418192021222324252627282930313233343536[Start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IFERROR(_xlfn.IFS(Table418192021222324252627282930313233343536[[#This Row],[NEW Formulae]],"Yes",0,""),"")</f>
        <v/>
      </c>
      <c r="I23" s="77" t="b" cm="1">
        <f t="array" ref="I23">SUMPRODUCT((Table418192021222324252627282930313233343536[[#This Row],[Start Date]]&lt;Table418192021222324252627282930313233343536[**End Date])*(Table418192021222324252627282930313233343536[[#This Row],[**End Date]]&gt;Table418192021222324252627282930313233343536[Start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IFERROR(_xlfn.IFS(Table418192021222324252627282930313233343536[[#This Row],[NEW Formulae]],"Yes",0,""),"")</f>
        <v/>
      </c>
      <c r="I24" s="77" t="b" cm="1">
        <f t="array" ref="I24">SUMPRODUCT((Table418192021222324252627282930313233343536[[#This Row],[Start Date]]&lt;Table418192021222324252627282930313233343536[**End Date])*(Table418192021222324252627282930313233343536[[#This Row],[**End Date]]&gt;Table418192021222324252627282930313233343536[Start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IFERROR(_xlfn.IFS(Table418192021222324252627282930313233343536[[#This Row],[NEW Formulae]],"Yes",0,""),"")</f>
        <v/>
      </c>
      <c r="I25" s="77" t="b" cm="1">
        <f t="array" ref="I25">SUMPRODUCT((Table418192021222324252627282930313233343536[[#This Row],[Start Date]]&lt;Table418192021222324252627282930313233343536[**End Date])*(Table418192021222324252627282930313233343536[[#This Row],[**End Date]]&gt;Table418192021222324252627282930313233343536[Start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IFERROR(_xlfn.IFS(Table418192021222324252627282930313233343536[[#This Row],[NEW Formulae]],"Yes",0,""),"")</f>
        <v/>
      </c>
      <c r="I26" s="77" t="b" cm="1">
        <f t="array" ref="I26">SUMPRODUCT((Table418192021222324252627282930313233343536[[#This Row],[Start Date]]&lt;Table418192021222324252627282930313233343536[**End Date])*(Table418192021222324252627282930313233343536[[#This Row],[**End Date]]&gt;Table418192021222324252627282930313233343536[Start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IFERROR(_xlfn.IFS(Table418192021222324252627282930313233343536[[#This Row],[NEW Formulae]],"Yes",0,""),"")</f>
        <v/>
      </c>
      <c r="I27" s="77" t="b" cm="1">
        <f t="array" ref="I27">SUMPRODUCT((Table418192021222324252627282930313233343536[[#This Row],[Start Date]]&lt;Table418192021222324252627282930313233343536[**End Date])*(Table418192021222324252627282930313233343536[[#This Row],[**End Date]]&gt;Table418192021222324252627282930313233343536[Start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IFERROR(_xlfn.IFS(Table418192021222324252627282930313233343536[[#This Row],[NEW Formulae]],"Yes",0,""),"")</f>
        <v/>
      </c>
      <c r="I28" s="77" t="b" cm="1">
        <f t="array" ref="I28">SUMPRODUCT((Table418192021222324252627282930313233343536[[#This Row],[Start Date]]&lt;Table418192021222324252627282930313233343536[**End Date])*(Table418192021222324252627282930313233343536[[#This Row],[**End Date]]&gt;Table418192021222324252627282930313233343536[Start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IFERROR(_xlfn.IFS(Table418192021222324252627282930313233343536[[#This Row],[NEW Formulae]],"Yes",0,""),"")</f>
        <v/>
      </c>
      <c r="I29" s="77" t="b" cm="1">
        <f t="array" ref="I29">SUMPRODUCT((Table418192021222324252627282930313233343536[[#This Row],[Start Date]]&lt;Table418192021222324252627282930313233343536[**End Date])*(Table418192021222324252627282930313233343536[[#This Row],[**End Date]]&gt;Table418192021222324252627282930313233343536[Start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IFERROR(_xlfn.IFS(Table418192021222324252627282930313233343536[[#This Row],[NEW Formulae]],"Yes",0,""),"")</f>
        <v/>
      </c>
      <c r="I30" s="77" t="b" cm="1">
        <f t="array" ref="I30">SUMPRODUCT((Table418192021222324252627282930313233343536[[#This Row],[Start Date]]&lt;Table418192021222324252627282930313233343536[**End Date])*(Table418192021222324252627282930313233343536[[#This Row],[**End Date]]&gt;Table418192021222324252627282930313233343536[Start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IFERROR(_xlfn.IFS(Table418192021222324252627282930313233343536[[#This Row],[NEW Formulae]],"Yes",0,""),"")</f>
        <v/>
      </c>
      <c r="I31" s="77" t="b" cm="1">
        <f t="array" ref="I31">SUMPRODUCT((Table418192021222324252627282930313233343536[[#This Row],[Start Date]]&lt;Table418192021222324252627282930313233343536[**End Date])*(Table418192021222324252627282930313233343536[[#This Row],[**End Date]]&gt;Table418192021222324252627282930313233343536[Start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IFERROR(_xlfn.IFS(Table418192021222324252627282930313233343536[[#This Row],[NEW Formulae]],"Yes",0,""),"")</f>
        <v/>
      </c>
      <c r="I32" s="77" t="b" cm="1">
        <f t="array" ref="I32">SUMPRODUCT((Table418192021222324252627282930313233343536[[#This Row],[Start Date]]&lt;Table418192021222324252627282930313233343536[**End Date])*(Table418192021222324252627282930313233343536[[#This Row],[**End Date]]&gt;Table418192021222324252627282930313233343536[Start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IFERROR(_xlfn.IFS(Table418192021222324252627282930313233343536[[#This Row],[NEW Formulae]],"Yes",0,""),"")</f>
        <v/>
      </c>
      <c r="I33" s="77" t="b" cm="1">
        <f t="array" ref="I33">SUMPRODUCT((Table418192021222324252627282930313233343536[[#This Row],[Start Date]]&lt;Table418192021222324252627282930313233343536[**End Date])*(Table418192021222324252627282930313233343536[[#This Row],[**End Date]]&gt;Table418192021222324252627282930313233343536[Start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IFERROR(_xlfn.IFS(Table418192021222324252627282930313233343536[[#This Row],[NEW Formulae]],"Yes",0,""),"")</f>
        <v/>
      </c>
      <c r="I34" s="77" t="b" cm="1">
        <f t="array" ref="I34">SUMPRODUCT((Table418192021222324252627282930313233343536[[#This Row],[Start Date]]&lt;Table418192021222324252627282930313233343536[**End Date])*(Table418192021222324252627282930313233343536[[#This Row],[**End Date]]&gt;Table418192021222324252627282930313233343536[Start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IFERROR(_xlfn.IFS(Table418192021222324252627282930313233343536[[#This Row],[NEW Formulae]],"Yes",0,""),"")</f>
        <v/>
      </c>
      <c r="I35" s="77" t="b" cm="1">
        <f t="array" ref="I35">SUMPRODUCT((Table418192021222324252627282930313233343536[[#This Row],[Start Date]]&lt;Table418192021222324252627282930313233343536[**End Date])*(Table418192021222324252627282930313233343536[[#This Row],[**End Date]]&gt;Table418192021222324252627282930313233343536[Start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IFERROR(_xlfn.IFS(Table418192021222324252627282930313233343536[[#This Row],[NEW Formulae]],"Yes",0,""),"")</f>
        <v/>
      </c>
      <c r="I36" s="77" t="b" cm="1">
        <f t="array" ref="I36">SUMPRODUCT((Table418192021222324252627282930313233343536[[#This Row],[Start Date]]&lt;Table418192021222324252627282930313233343536[**End Date])*(Table418192021222324252627282930313233343536[[#This Row],[**End Date]]&gt;Table418192021222324252627282930313233343536[Start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IFERROR(_xlfn.IFS(Table418192021222324252627282930313233343536[[#This Row],[NEW Formulae]],"Yes",0,""),"")</f>
        <v/>
      </c>
      <c r="I37" s="77" t="b" cm="1">
        <f t="array" ref="I37">SUMPRODUCT((Table418192021222324252627282930313233343536[[#This Row],[Start Date]]&lt;Table418192021222324252627282930313233343536[**End Date])*(Table418192021222324252627282930313233343536[[#This Row],[**End Date]]&gt;Table418192021222324252627282930313233343536[Start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YD4wj7w15EKxNUXCNtQhsy6fQP/voKllnCTdt3QgfWCXQydrE96TZV1uNMtCJGpIeRcxtDm3GUjrcf0FTb8Q+Q==" saltValue="S1B0gdIu5jaDRDVAmmkKdg=="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7"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864488F7-235C-47B9-A77A-AA9D91F2B838}">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3779A9A2-7CEB-44DE-9472-4A3E09E64716}">
      <formula1>COUNTIF($E$18:$E$37,E18)=1</formula1>
    </dataValidation>
    <dataValidation type="whole" allowBlank="1" showInputMessage="1" showErrorMessage="1" errorTitle="ERROR" error="Cannot exceed 40 hours" promptTitle="      Enter Hours" prompt="Cannot exceed 40 hours" sqref="D18:D37" xr:uid="{6FA7F715-B75E-4419-B81C-55E95F88ACD6}">
      <formula1>0</formula1>
      <formula2>40</formula2>
    </dataValidation>
    <dataValidation type="custom" errorStyle="warning" allowBlank="1" showInputMessage="1" showErrorMessage="1" errorTitle="ERROR" error="Dates must not overlap" sqref="F19:F37" xr:uid="{B6E03385-AF16-4A67-97DE-14689AFEF6DA}">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DBC42320-C409-4A20-8880-F7979BF4559F}">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E45F6AA6-230D-4373-92B5-E07BCD7C2E43}">
          <x14:formula1>
            <xm:f>_xlfn.ANCHORARRAY(MinQualsT!$J$2)</xm:f>
          </x14:formula1>
          <xm:sqref>B6:C6</xm:sqref>
        </x14:dataValidation>
        <x14:dataValidation type="list" allowBlank="1" showInputMessage="1" showErrorMessage="1" prompt="Select relevance" xr:uid="{B194E389-579C-4FCD-8D07-11D0CCB4E1B4}">
          <x14:formula1>
            <xm:f>'Exp Relevancy'!$A$2:$A$4</xm:f>
          </x14:formula1>
          <xm:sqref>C19:C37</xm:sqref>
        </x14:dataValidation>
        <x14:dataValidation type="list" showInputMessage="1" showErrorMessage="1" prompt="Select education level" xr:uid="{FC8425DF-4A4F-4DA8-8FCF-DE5C685CF6B9}">
          <x14:formula1>
            <xm:f>'Education List'!$A$2:$A$7</xm:f>
          </x14:formula1>
          <xm:sqref>A10</xm:sqref>
        </x14:dataValidation>
        <x14:dataValidation type="list" allowBlank="1" showInputMessage="1" showErrorMessage="1" prompt="Select education level" xr:uid="{8F5AC505-4824-4B58-884C-B6FBC6007F4E}">
          <x14:formula1>
            <xm:f>'Education List'!$A$2:$A$7</xm:f>
          </x14:formula1>
          <xm:sqref>A11:A15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1E921-EB00-48E3-9D8B-F69E7D8DC641}">
  <sheetPr codeName="Sheet37">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0.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IFERROR(_xlfn.IFS(Table41819202122232425262728293031323334353637[[#This Row],[NEW Formulae]],"Yes",0,""),"")</f>
        <v/>
      </c>
      <c r="I18" s="77" t="b" cm="1">
        <f t="array" ref="I18">SUMPRODUCT((Table41819202122232425262728293031323334353637[[#This Row],[Start Date]]&lt;Table41819202122232425262728293031323334353637[**End Date])*(Table41819202122232425262728293031323334353637[[#This Row],[**End Date]]&gt;Table41819202122232425262728293031323334353637[Start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IFERROR(_xlfn.IFS(Table41819202122232425262728293031323334353637[[#This Row],[NEW Formulae]],"Yes",0,""),"")</f>
        <v/>
      </c>
      <c r="I19" s="83" t="b" cm="1">
        <f t="array" ref="I19">SUMPRODUCT((Table41819202122232425262728293031323334353637[[#This Row],[Start Date]]&lt;Table41819202122232425262728293031323334353637[**End Date])*(Table41819202122232425262728293031323334353637[[#This Row],[**End Date]]&gt;Table41819202122232425262728293031323334353637[Start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IFERROR(_xlfn.IFS(Table41819202122232425262728293031323334353637[[#This Row],[NEW Formulae]],"Yes",0,""),"")</f>
        <v/>
      </c>
      <c r="I20" s="77" t="b" cm="1">
        <f t="array" ref="I20">SUMPRODUCT((Table41819202122232425262728293031323334353637[[#This Row],[Start Date]]&lt;Table41819202122232425262728293031323334353637[**End Date])*(Table41819202122232425262728293031323334353637[[#This Row],[**End Date]]&gt;Table41819202122232425262728293031323334353637[Start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IFERROR(_xlfn.IFS(Table41819202122232425262728293031323334353637[[#This Row],[NEW Formulae]],"Yes",0,""),"")</f>
        <v/>
      </c>
      <c r="I21" s="77" t="b" cm="1">
        <f t="array" ref="I21">SUMPRODUCT((Table41819202122232425262728293031323334353637[[#This Row],[Start Date]]&lt;Table41819202122232425262728293031323334353637[**End Date])*(Table41819202122232425262728293031323334353637[[#This Row],[**End Date]]&gt;Table41819202122232425262728293031323334353637[Start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IFERROR(_xlfn.IFS(Table41819202122232425262728293031323334353637[[#This Row],[NEW Formulae]],"Yes",0,""),"")</f>
        <v/>
      </c>
      <c r="I22" s="77" t="b" cm="1">
        <f t="array" ref="I22">SUMPRODUCT((Table41819202122232425262728293031323334353637[[#This Row],[Start Date]]&lt;Table41819202122232425262728293031323334353637[**End Date])*(Table41819202122232425262728293031323334353637[[#This Row],[**End Date]]&gt;Table41819202122232425262728293031323334353637[Start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IFERROR(_xlfn.IFS(Table41819202122232425262728293031323334353637[[#This Row],[NEW Formulae]],"Yes",0,""),"")</f>
        <v/>
      </c>
      <c r="I23" s="77" t="b" cm="1">
        <f t="array" ref="I23">SUMPRODUCT((Table41819202122232425262728293031323334353637[[#This Row],[Start Date]]&lt;Table41819202122232425262728293031323334353637[**End Date])*(Table41819202122232425262728293031323334353637[[#This Row],[**End Date]]&gt;Table41819202122232425262728293031323334353637[Start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IFERROR(_xlfn.IFS(Table41819202122232425262728293031323334353637[[#This Row],[NEW Formulae]],"Yes",0,""),"")</f>
        <v/>
      </c>
      <c r="I24" s="77" t="b" cm="1">
        <f t="array" ref="I24">SUMPRODUCT((Table41819202122232425262728293031323334353637[[#This Row],[Start Date]]&lt;Table41819202122232425262728293031323334353637[**End Date])*(Table41819202122232425262728293031323334353637[[#This Row],[**End Date]]&gt;Table41819202122232425262728293031323334353637[Start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IFERROR(_xlfn.IFS(Table41819202122232425262728293031323334353637[[#This Row],[NEW Formulae]],"Yes",0,""),"")</f>
        <v/>
      </c>
      <c r="I25" s="77" t="b" cm="1">
        <f t="array" ref="I25">SUMPRODUCT((Table41819202122232425262728293031323334353637[[#This Row],[Start Date]]&lt;Table41819202122232425262728293031323334353637[**End Date])*(Table41819202122232425262728293031323334353637[[#This Row],[**End Date]]&gt;Table41819202122232425262728293031323334353637[Start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IFERROR(_xlfn.IFS(Table41819202122232425262728293031323334353637[[#This Row],[NEW Formulae]],"Yes",0,""),"")</f>
        <v/>
      </c>
      <c r="I26" s="77" t="b" cm="1">
        <f t="array" ref="I26">SUMPRODUCT((Table41819202122232425262728293031323334353637[[#This Row],[Start Date]]&lt;Table41819202122232425262728293031323334353637[**End Date])*(Table41819202122232425262728293031323334353637[[#This Row],[**End Date]]&gt;Table41819202122232425262728293031323334353637[Start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IFERROR(_xlfn.IFS(Table41819202122232425262728293031323334353637[[#This Row],[NEW Formulae]],"Yes",0,""),"")</f>
        <v/>
      </c>
      <c r="I27" s="77" t="b" cm="1">
        <f t="array" ref="I27">SUMPRODUCT((Table41819202122232425262728293031323334353637[[#This Row],[Start Date]]&lt;Table41819202122232425262728293031323334353637[**End Date])*(Table41819202122232425262728293031323334353637[[#This Row],[**End Date]]&gt;Table41819202122232425262728293031323334353637[Start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IFERROR(_xlfn.IFS(Table41819202122232425262728293031323334353637[[#This Row],[NEW Formulae]],"Yes",0,""),"")</f>
        <v/>
      </c>
      <c r="I28" s="77" t="b" cm="1">
        <f t="array" ref="I28">SUMPRODUCT((Table41819202122232425262728293031323334353637[[#This Row],[Start Date]]&lt;Table41819202122232425262728293031323334353637[**End Date])*(Table41819202122232425262728293031323334353637[[#This Row],[**End Date]]&gt;Table41819202122232425262728293031323334353637[Start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IFERROR(_xlfn.IFS(Table41819202122232425262728293031323334353637[[#This Row],[NEW Formulae]],"Yes",0,""),"")</f>
        <v/>
      </c>
      <c r="I29" s="77" t="b" cm="1">
        <f t="array" ref="I29">SUMPRODUCT((Table41819202122232425262728293031323334353637[[#This Row],[Start Date]]&lt;Table41819202122232425262728293031323334353637[**End Date])*(Table41819202122232425262728293031323334353637[[#This Row],[**End Date]]&gt;Table41819202122232425262728293031323334353637[Start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IFERROR(_xlfn.IFS(Table41819202122232425262728293031323334353637[[#This Row],[NEW Formulae]],"Yes",0,""),"")</f>
        <v/>
      </c>
      <c r="I30" s="77" t="b" cm="1">
        <f t="array" ref="I30">SUMPRODUCT((Table41819202122232425262728293031323334353637[[#This Row],[Start Date]]&lt;Table41819202122232425262728293031323334353637[**End Date])*(Table41819202122232425262728293031323334353637[[#This Row],[**End Date]]&gt;Table41819202122232425262728293031323334353637[Start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IFERROR(_xlfn.IFS(Table41819202122232425262728293031323334353637[[#This Row],[NEW Formulae]],"Yes",0,""),"")</f>
        <v/>
      </c>
      <c r="I31" s="77" t="b" cm="1">
        <f t="array" ref="I31">SUMPRODUCT((Table41819202122232425262728293031323334353637[[#This Row],[Start Date]]&lt;Table41819202122232425262728293031323334353637[**End Date])*(Table41819202122232425262728293031323334353637[[#This Row],[**End Date]]&gt;Table41819202122232425262728293031323334353637[Start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IFERROR(_xlfn.IFS(Table41819202122232425262728293031323334353637[[#This Row],[NEW Formulae]],"Yes",0,""),"")</f>
        <v/>
      </c>
      <c r="I32" s="77" t="b" cm="1">
        <f t="array" ref="I32">SUMPRODUCT((Table41819202122232425262728293031323334353637[[#This Row],[Start Date]]&lt;Table41819202122232425262728293031323334353637[**End Date])*(Table41819202122232425262728293031323334353637[[#This Row],[**End Date]]&gt;Table41819202122232425262728293031323334353637[Start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IFERROR(_xlfn.IFS(Table41819202122232425262728293031323334353637[[#This Row],[NEW Formulae]],"Yes",0,""),"")</f>
        <v/>
      </c>
      <c r="I33" s="77" t="b" cm="1">
        <f t="array" ref="I33">SUMPRODUCT((Table41819202122232425262728293031323334353637[[#This Row],[Start Date]]&lt;Table41819202122232425262728293031323334353637[**End Date])*(Table41819202122232425262728293031323334353637[[#This Row],[**End Date]]&gt;Table41819202122232425262728293031323334353637[Start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IFERROR(_xlfn.IFS(Table41819202122232425262728293031323334353637[[#This Row],[NEW Formulae]],"Yes",0,""),"")</f>
        <v/>
      </c>
      <c r="I34" s="77" t="b" cm="1">
        <f t="array" ref="I34">SUMPRODUCT((Table41819202122232425262728293031323334353637[[#This Row],[Start Date]]&lt;Table41819202122232425262728293031323334353637[**End Date])*(Table41819202122232425262728293031323334353637[[#This Row],[**End Date]]&gt;Table41819202122232425262728293031323334353637[Start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IFERROR(_xlfn.IFS(Table41819202122232425262728293031323334353637[[#This Row],[NEW Formulae]],"Yes",0,""),"")</f>
        <v/>
      </c>
      <c r="I35" s="77" t="b" cm="1">
        <f t="array" ref="I35">SUMPRODUCT((Table41819202122232425262728293031323334353637[[#This Row],[Start Date]]&lt;Table41819202122232425262728293031323334353637[**End Date])*(Table41819202122232425262728293031323334353637[[#This Row],[**End Date]]&gt;Table41819202122232425262728293031323334353637[Start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IFERROR(_xlfn.IFS(Table41819202122232425262728293031323334353637[[#This Row],[NEW Formulae]],"Yes",0,""),"")</f>
        <v/>
      </c>
      <c r="I36" s="77" t="b" cm="1">
        <f t="array" ref="I36">SUMPRODUCT((Table41819202122232425262728293031323334353637[[#This Row],[Start Date]]&lt;Table41819202122232425262728293031323334353637[**End Date])*(Table41819202122232425262728293031323334353637[[#This Row],[**End Date]]&gt;Table41819202122232425262728293031323334353637[Start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IFERROR(_xlfn.IFS(Table41819202122232425262728293031323334353637[[#This Row],[NEW Formulae]],"Yes",0,""),"")</f>
        <v/>
      </c>
      <c r="I37" s="77" t="b" cm="1">
        <f t="array" ref="I37">SUMPRODUCT((Table41819202122232425262728293031323334353637[[#This Row],[Start Date]]&lt;Table41819202122232425262728293031323334353637[**End Date])*(Table41819202122232425262728293031323334353637[[#This Row],[**End Date]]&gt;Table41819202122232425262728293031323334353637[Start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apP7hXUZJ3YTwpDKf0RNtRKOtC7cO7Ym+AoSWGqTM95letkpUq3hBuk+eTlvL6V//rgoD06jINvRjohS1dMiJw==" saltValue="7sn2CovmhHfaCDNWm1xfV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6"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52D72C85-5D08-4175-B2C0-2AF62376A736}">
      <formula1>COUNTIF($F$18:$F$37,F19)=1</formula1>
    </dataValidation>
    <dataValidation type="whole" allowBlank="1" showInputMessage="1" showErrorMessage="1" errorTitle="ERROR" error="Cannot exceed 40 hours" promptTitle="      Enter Hours" prompt="Cannot exceed 40 hours" sqref="D18:D37" xr:uid="{F68CA56D-1A59-4948-9342-41FE0845CE14}">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41C58453-538D-4F97-B634-086CB2DDD1B2}">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6ADB5594-2C57-4994-B1BB-448F32E7538E}">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29C8196B-6432-4C21-A521-64B3E313754C}">
          <x14:formula1>
            <xm:f>'Education List'!$A$2:$A$7</xm:f>
          </x14:formula1>
          <xm:sqref>A11:A15</xm:sqref>
        </x14:dataValidation>
        <x14:dataValidation type="list" showInputMessage="1" showErrorMessage="1" prompt="Select education level" xr:uid="{689ECDBA-6E39-4ECE-844F-6130C0E2EE03}">
          <x14:formula1>
            <xm:f>'Education List'!$A$2:$A$7</xm:f>
          </x14:formula1>
          <xm:sqref>A10</xm:sqref>
        </x14:dataValidation>
        <x14:dataValidation type="list" allowBlank="1" showInputMessage="1" showErrorMessage="1" prompt="Select relevance" xr:uid="{C20A587E-B1E7-4B62-A498-2D2DAF102239}">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51345AB4-A26A-48F6-91F6-BEF1F62DC3A0}">
          <x14:formula1>
            <xm:f>_xlfn.ANCHORARRAY(MinQualsT!$J$2)</xm:f>
          </x14:formula1>
          <xm:sqref>B6:C6</xm:sqref>
        </x14:dataValidation>
        <x14:dataValidation type="list" allowBlank="1" showInputMessage="1" showErrorMessage="1" promptTitle="SELECT RELEVANCE" prompt="Not related_x000a_Indirectly related_x000a_Direcly related" xr:uid="{17F3D6D1-B515-4219-8FCF-946432110FD4}">
          <x14:formula1>
            <xm:f>'Exp Relevancy'!$A$2:$A$4</xm:f>
          </x14:formula1>
          <xm:sqref>C18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A3766-C314-4769-A6C8-9EAD1ED7A241}">
  <sheetPr codeName="Sheet38">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8.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IFERROR(_xlfn.IFS(Table4181920212223242526272829303132333435363738[[#This Row],[NEW Formulae]],"Yes",0,""),"")</f>
        <v/>
      </c>
      <c r="I18" s="77" t="b" cm="1">
        <f t="array" ref="I18">SUMPRODUCT((Table4181920212223242526272829303132333435363738[[#This Row],[Start Date]]&lt;Table4181920212223242526272829303132333435363738[**End Date])*(Table4181920212223242526272829303132333435363738[[#This Row],[**End Date]]&gt;Table4181920212223242526272829303132333435363738[Start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IFERROR(_xlfn.IFS(Table4181920212223242526272829303132333435363738[[#This Row],[NEW Formulae]],"Yes",0,""),"")</f>
        <v/>
      </c>
      <c r="I19" s="83" t="b" cm="1">
        <f t="array" ref="I19">SUMPRODUCT((Table4181920212223242526272829303132333435363738[[#This Row],[Start Date]]&lt;Table4181920212223242526272829303132333435363738[**End Date])*(Table4181920212223242526272829303132333435363738[[#This Row],[**End Date]]&gt;Table4181920212223242526272829303132333435363738[Start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IFERROR(_xlfn.IFS(Table4181920212223242526272829303132333435363738[[#This Row],[NEW Formulae]],"Yes",0,""),"")</f>
        <v/>
      </c>
      <c r="I20" s="77" t="b" cm="1">
        <f t="array" ref="I20">SUMPRODUCT((Table4181920212223242526272829303132333435363738[[#This Row],[Start Date]]&lt;Table4181920212223242526272829303132333435363738[**End Date])*(Table4181920212223242526272829303132333435363738[[#This Row],[**End Date]]&gt;Table4181920212223242526272829303132333435363738[Start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IFERROR(_xlfn.IFS(Table4181920212223242526272829303132333435363738[[#This Row],[NEW Formulae]],"Yes",0,""),"")</f>
        <v/>
      </c>
      <c r="I21" s="77" t="b" cm="1">
        <f t="array" ref="I21">SUMPRODUCT((Table4181920212223242526272829303132333435363738[[#This Row],[Start Date]]&lt;Table4181920212223242526272829303132333435363738[**End Date])*(Table4181920212223242526272829303132333435363738[[#This Row],[**End Date]]&gt;Table4181920212223242526272829303132333435363738[Start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IFERROR(_xlfn.IFS(Table4181920212223242526272829303132333435363738[[#This Row],[NEW Formulae]],"Yes",0,""),"")</f>
        <v/>
      </c>
      <c r="I22" s="77" t="b" cm="1">
        <f t="array" ref="I22">SUMPRODUCT((Table4181920212223242526272829303132333435363738[[#This Row],[Start Date]]&lt;Table4181920212223242526272829303132333435363738[**End Date])*(Table4181920212223242526272829303132333435363738[[#This Row],[**End Date]]&gt;Table4181920212223242526272829303132333435363738[Start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IFERROR(_xlfn.IFS(Table4181920212223242526272829303132333435363738[[#This Row],[NEW Formulae]],"Yes",0,""),"")</f>
        <v/>
      </c>
      <c r="I23" s="77" t="b" cm="1">
        <f t="array" ref="I23">SUMPRODUCT((Table4181920212223242526272829303132333435363738[[#This Row],[Start Date]]&lt;Table4181920212223242526272829303132333435363738[**End Date])*(Table4181920212223242526272829303132333435363738[[#This Row],[**End Date]]&gt;Table4181920212223242526272829303132333435363738[Start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IFERROR(_xlfn.IFS(Table4181920212223242526272829303132333435363738[[#This Row],[NEW Formulae]],"Yes",0,""),"")</f>
        <v/>
      </c>
      <c r="I24" s="77" t="b" cm="1">
        <f t="array" ref="I24">SUMPRODUCT((Table4181920212223242526272829303132333435363738[[#This Row],[Start Date]]&lt;Table4181920212223242526272829303132333435363738[**End Date])*(Table4181920212223242526272829303132333435363738[[#This Row],[**End Date]]&gt;Table4181920212223242526272829303132333435363738[Start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IFERROR(_xlfn.IFS(Table4181920212223242526272829303132333435363738[[#This Row],[NEW Formulae]],"Yes",0,""),"")</f>
        <v/>
      </c>
      <c r="I25" s="77" t="b" cm="1">
        <f t="array" ref="I25">SUMPRODUCT((Table4181920212223242526272829303132333435363738[[#This Row],[Start Date]]&lt;Table4181920212223242526272829303132333435363738[**End Date])*(Table4181920212223242526272829303132333435363738[[#This Row],[**End Date]]&gt;Table4181920212223242526272829303132333435363738[Start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IFERROR(_xlfn.IFS(Table4181920212223242526272829303132333435363738[[#This Row],[NEW Formulae]],"Yes",0,""),"")</f>
        <v/>
      </c>
      <c r="I26" s="77" t="b" cm="1">
        <f t="array" ref="I26">SUMPRODUCT((Table4181920212223242526272829303132333435363738[[#This Row],[Start Date]]&lt;Table4181920212223242526272829303132333435363738[**End Date])*(Table4181920212223242526272829303132333435363738[[#This Row],[**End Date]]&gt;Table4181920212223242526272829303132333435363738[Start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IFERROR(_xlfn.IFS(Table4181920212223242526272829303132333435363738[[#This Row],[NEW Formulae]],"Yes",0,""),"")</f>
        <v/>
      </c>
      <c r="I27" s="77" t="b" cm="1">
        <f t="array" ref="I27">SUMPRODUCT((Table4181920212223242526272829303132333435363738[[#This Row],[Start Date]]&lt;Table4181920212223242526272829303132333435363738[**End Date])*(Table4181920212223242526272829303132333435363738[[#This Row],[**End Date]]&gt;Table4181920212223242526272829303132333435363738[Start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IFERROR(_xlfn.IFS(Table4181920212223242526272829303132333435363738[[#This Row],[NEW Formulae]],"Yes",0,""),"")</f>
        <v/>
      </c>
      <c r="I28" s="77" t="b" cm="1">
        <f t="array" ref="I28">SUMPRODUCT((Table4181920212223242526272829303132333435363738[[#This Row],[Start Date]]&lt;Table4181920212223242526272829303132333435363738[**End Date])*(Table4181920212223242526272829303132333435363738[[#This Row],[**End Date]]&gt;Table4181920212223242526272829303132333435363738[Start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IFERROR(_xlfn.IFS(Table4181920212223242526272829303132333435363738[[#This Row],[NEW Formulae]],"Yes",0,""),"")</f>
        <v/>
      </c>
      <c r="I29" s="77" t="b" cm="1">
        <f t="array" ref="I29">SUMPRODUCT((Table4181920212223242526272829303132333435363738[[#This Row],[Start Date]]&lt;Table4181920212223242526272829303132333435363738[**End Date])*(Table4181920212223242526272829303132333435363738[[#This Row],[**End Date]]&gt;Table4181920212223242526272829303132333435363738[Start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IFERROR(_xlfn.IFS(Table4181920212223242526272829303132333435363738[[#This Row],[NEW Formulae]],"Yes",0,""),"")</f>
        <v/>
      </c>
      <c r="I30" s="77" t="b" cm="1">
        <f t="array" ref="I30">SUMPRODUCT((Table4181920212223242526272829303132333435363738[[#This Row],[Start Date]]&lt;Table4181920212223242526272829303132333435363738[**End Date])*(Table4181920212223242526272829303132333435363738[[#This Row],[**End Date]]&gt;Table4181920212223242526272829303132333435363738[Start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IFERROR(_xlfn.IFS(Table4181920212223242526272829303132333435363738[[#This Row],[NEW Formulae]],"Yes",0,""),"")</f>
        <v/>
      </c>
      <c r="I31" s="77" t="b" cm="1">
        <f t="array" ref="I31">SUMPRODUCT((Table4181920212223242526272829303132333435363738[[#This Row],[Start Date]]&lt;Table4181920212223242526272829303132333435363738[**End Date])*(Table4181920212223242526272829303132333435363738[[#This Row],[**End Date]]&gt;Table4181920212223242526272829303132333435363738[Start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IFERROR(_xlfn.IFS(Table4181920212223242526272829303132333435363738[[#This Row],[NEW Formulae]],"Yes",0,""),"")</f>
        <v/>
      </c>
      <c r="I32" s="77" t="b" cm="1">
        <f t="array" ref="I32">SUMPRODUCT((Table4181920212223242526272829303132333435363738[[#This Row],[Start Date]]&lt;Table4181920212223242526272829303132333435363738[**End Date])*(Table4181920212223242526272829303132333435363738[[#This Row],[**End Date]]&gt;Table4181920212223242526272829303132333435363738[Start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IFERROR(_xlfn.IFS(Table4181920212223242526272829303132333435363738[[#This Row],[NEW Formulae]],"Yes",0,""),"")</f>
        <v/>
      </c>
      <c r="I33" s="77" t="b" cm="1">
        <f t="array" ref="I33">SUMPRODUCT((Table4181920212223242526272829303132333435363738[[#This Row],[Start Date]]&lt;Table4181920212223242526272829303132333435363738[**End Date])*(Table4181920212223242526272829303132333435363738[[#This Row],[**End Date]]&gt;Table4181920212223242526272829303132333435363738[Start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IFERROR(_xlfn.IFS(Table4181920212223242526272829303132333435363738[[#This Row],[NEW Formulae]],"Yes",0,""),"")</f>
        <v/>
      </c>
      <c r="I34" s="77" t="b" cm="1">
        <f t="array" ref="I34">SUMPRODUCT((Table4181920212223242526272829303132333435363738[[#This Row],[Start Date]]&lt;Table4181920212223242526272829303132333435363738[**End Date])*(Table4181920212223242526272829303132333435363738[[#This Row],[**End Date]]&gt;Table4181920212223242526272829303132333435363738[Start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IFERROR(_xlfn.IFS(Table4181920212223242526272829303132333435363738[[#This Row],[NEW Formulae]],"Yes",0,""),"")</f>
        <v/>
      </c>
      <c r="I35" s="77" t="b" cm="1">
        <f t="array" ref="I35">SUMPRODUCT((Table4181920212223242526272829303132333435363738[[#This Row],[Start Date]]&lt;Table4181920212223242526272829303132333435363738[**End Date])*(Table4181920212223242526272829303132333435363738[[#This Row],[**End Date]]&gt;Table4181920212223242526272829303132333435363738[Start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IFERROR(_xlfn.IFS(Table4181920212223242526272829303132333435363738[[#This Row],[NEW Formulae]],"Yes",0,""),"")</f>
        <v/>
      </c>
      <c r="I36" s="77" t="b" cm="1">
        <f t="array" ref="I36">SUMPRODUCT((Table4181920212223242526272829303132333435363738[[#This Row],[Start Date]]&lt;Table4181920212223242526272829303132333435363738[**End Date])*(Table4181920212223242526272829303132333435363738[[#This Row],[**End Date]]&gt;Table4181920212223242526272829303132333435363738[Start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IFERROR(_xlfn.IFS(Table4181920212223242526272829303132333435363738[[#This Row],[NEW Formulae]],"Yes",0,""),"")</f>
        <v/>
      </c>
      <c r="I37" s="77" t="b" cm="1">
        <f t="array" ref="I37">SUMPRODUCT((Table4181920212223242526272829303132333435363738[[#This Row],[Start Date]]&lt;Table4181920212223242526272829303132333435363738[**End Date])*(Table4181920212223242526272829303132333435363738[[#This Row],[**End Date]]&gt;Table4181920212223242526272829303132333435363738[Start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TvM3auRI0dMOdRJiEdV000ZX8owPfSGqg2zYXwpa6HLNilaOLba/YgyY+N6SP8a6xg9FDWz5i5HilmQfGrfsaA==" saltValue="5nZ7rqxXVd79fcCCZb+iT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5"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17458817-14CC-44B6-ACDE-431C9EA2F4B6}">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7D3B30E5-6615-45B6-8753-569F0A1E303C}">
      <formula1>COUNTIF($E$18:$E$37,E18)=1</formula1>
    </dataValidation>
    <dataValidation type="whole" allowBlank="1" showInputMessage="1" showErrorMessage="1" errorTitle="ERROR" error="Cannot exceed 40 hours" promptTitle="      Enter Hours" prompt="Cannot exceed 40 hours" sqref="D18:D37" xr:uid="{0EBC19FE-BA39-4201-B21A-E41014387128}">
      <formula1>0</formula1>
      <formula2>40</formula2>
    </dataValidation>
    <dataValidation type="custom" errorStyle="warning" allowBlank="1" showInputMessage="1" showErrorMessage="1" errorTitle="ERROR" error="Dates must not overlap" sqref="F19:F37" xr:uid="{50063DFB-A0CB-4CEE-80E4-D9021964122F}">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73CC1F02-C2BA-4724-BF4A-A9080C7AA7E8}">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7F5EF851-99D2-4563-9AA6-3E6BA4DCF15A}">
          <x14:formula1>
            <xm:f>_xlfn.ANCHORARRAY(MinQualsT!$J$2)</xm:f>
          </x14:formula1>
          <xm:sqref>B6:C6</xm:sqref>
        </x14:dataValidation>
        <x14:dataValidation type="list" allowBlank="1" showInputMessage="1" showErrorMessage="1" prompt="Select relevance" xr:uid="{959B8FE2-299E-405A-B2A8-B0FF46CF73A5}">
          <x14:formula1>
            <xm:f>'Exp Relevancy'!$A$2:$A$4</xm:f>
          </x14:formula1>
          <xm:sqref>C19:C37</xm:sqref>
        </x14:dataValidation>
        <x14:dataValidation type="list" showInputMessage="1" showErrorMessage="1" prompt="Select education level" xr:uid="{FA922F81-B9FE-47B4-89D8-FC6A4911ECE8}">
          <x14:formula1>
            <xm:f>'Education List'!$A$2:$A$7</xm:f>
          </x14:formula1>
          <xm:sqref>A10</xm:sqref>
        </x14:dataValidation>
        <x14:dataValidation type="list" allowBlank="1" showInputMessage="1" showErrorMessage="1" prompt="Select education level" xr:uid="{0500E126-C141-4BA9-A71B-D5EC383F8319}">
          <x14:formula1>
            <xm:f>'Education List'!$A$2:$A$7</xm:f>
          </x14:formula1>
          <xm:sqref>A11:A15</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77E33-44B3-4C7B-9CFC-047264FD7AFA}">
  <sheetPr codeName="Sheet39">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7.5703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IFERROR(_xlfn.IFS(Table418192021222324252627282930313233343536373839[[#This Row],[NEW Formulae]],"Yes",0,""),"")</f>
        <v/>
      </c>
      <c r="I18" s="77" t="b" cm="1">
        <f t="array" ref="I18">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IFERROR(_xlfn.IFS(Table418192021222324252627282930313233343536373839[[#This Row],[NEW Formulae]],"Yes",0,""),"")</f>
        <v/>
      </c>
      <c r="I19" s="83" t="b" cm="1">
        <f t="array" ref="I19">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IFERROR(_xlfn.IFS(Table418192021222324252627282930313233343536373839[[#This Row],[NEW Formulae]],"Yes",0,""),"")</f>
        <v/>
      </c>
      <c r="I20" s="77" t="b" cm="1">
        <f t="array" ref="I20">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IFERROR(_xlfn.IFS(Table418192021222324252627282930313233343536373839[[#This Row],[NEW Formulae]],"Yes",0,""),"")</f>
        <v/>
      </c>
      <c r="I21" s="77" t="b" cm="1">
        <f t="array" ref="I21">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IFERROR(_xlfn.IFS(Table418192021222324252627282930313233343536373839[[#This Row],[NEW Formulae]],"Yes",0,""),"")</f>
        <v/>
      </c>
      <c r="I22" s="77" t="b" cm="1">
        <f t="array" ref="I22">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IFERROR(_xlfn.IFS(Table418192021222324252627282930313233343536373839[[#This Row],[NEW Formulae]],"Yes",0,""),"")</f>
        <v/>
      </c>
      <c r="I23" s="77" t="b" cm="1">
        <f t="array" ref="I23">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IFERROR(_xlfn.IFS(Table418192021222324252627282930313233343536373839[[#This Row],[NEW Formulae]],"Yes",0,""),"")</f>
        <v/>
      </c>
      <c r="I24" s="77" t="b" cm="1">
        <f t="array" ref="I24">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IFERROR(_xlfn.IFS(Table418192021222324252627282930313233343536373839[[#This Row],[NEW Formulae]],"Yes",0,""),"")</f>
        <v/>
      </c>
      <c r="I25" s="77" t="b" cm="1">
        <f t="array" ref="I25">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IFERROR(_xlfn.IFS(Table418192021222324252627282930313233343536373839[[#This Row],[NEW Formulae]],"Yes",0,""),"")</f>
        <v/>
      </c>
      <c r="I26" s="77" t="b" cm="1">
        <f t="array" ref="I26">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IFERROR(_xlfn.IFS(Table418192021222324252627282930313233343536373839[[#This Row],[NEW Formulae]],"Yes",0,""),"")</f>
        <v/>
      </c>
      <c r="I27" s="77" t="b" cm="1">
        <f t="array" ref="I27">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IFERROR(_xlfn.IFS(Table418192021222324252627282930313233343536373839[[#This Row],[NEW Formulae]],"Yes",0,""),"")</f>
        <v/>
      </c>
      <c r="I28" s="77" t="b" cm="1">
        <f t="array" ref="I28">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IFERROR(_xlfn.IFS(Table418192021222324252627282930313233343536373839[[#This Row],[NEW Formulae]],"Yes",0,""),"")</f>
        <v/>
      </c>
      <c r="I29" s="77" t="b" cm="1">
        <f t="array" ref="I29">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IFERROR(_xlfn.IFS(Table418192021222324252627282930313233343536373839[[#This Row],[NEW Formulae]],"Yes",0,""),"")</f>
        <v/>
      </c>
      <c r="I30" s="77" t="b" cm="1">
        <f t="array" ref="I30">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IFERROR(_xlfn.IFS(Table418192021222324252627282930313233343536373839[[#This Row],[NEW Formulae]],"Yes",0,""),"")</f>
        <v/>
      </c>
      <c r="I31" s="77" t="b" cm="1">
        <f t="array" ref="I31">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IFERROR(_xlfn.IFS(Table418192021222324252627282930313233343536373839[[#This Row],[NEW Formulae]],"Yes",0,""),"")</f>
        <v/>
      </c>
      <c r="I32" s="77" t="b" cm="1">
        <f t="array" ref="I32">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IFERROR(_xlfn.IFS(Table418192021222324252627282930313233343536373839[[#This Row],[NEW Formulae]],"Yes",0,""),"")</f>
        <v/>
      </c>
      <c r="I33" s="77" t="b" cm="1">
        <f t="array" ref="I33">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IFERROR(_xlfn.IFS(Table418192021222324252627282930313233343536373839[[#This Row],[NEW Formulae]],"Yes",0,""),"")</f>
        <v/>
      </c>
      <c r="I34" s="77" t="b" cm="1">
        <f t="array" ref="I34">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IFERROR(_xlfn.IFS(Table418192021222324252627282930313233343536373839[[#This Row],[NEW Formulae]],"Yes",0,""),"")</f>
        <v/>
      </c>
      <c r="I35" s="77" t="b" cm="1">
        <f t="array" ref="I35">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IFERROR(_xlfn.IFS(Table418192021222324252627282930313233343536373839[[#This Row],[NEW Formulae]],"Yes",0,""),"")</f>
        <v/>
      </c>
      <c r="I36" s="77" t="b" cm="1">
        <f t="array" ref="I36">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IFERROR(_xlfn.IFS(Table418192021222324252627282930313233343536373839[[#This Row],[NEW Formulae]],"Yes",0,""),"")</f>
        <v/>
      </c>
      <c r="I37" s="77" t="b" cm="1">
        <f t="array" ref="I37">SUMPRODUCT((Table418192021222324252627282930313233343536373839[[#This Row],[Start Date]]&lt;Table418192021222324252627282930313233343536373839[**End Date])*(Table418192021222324252627282930313233343536373839[[#This Row],[**End Date]]&gt;Table418192021222324252627282930313233343536373839[Start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gr3DWeFv/UvVkR5FYe0c3W3cCTkLwuedv/6X930P8PLsAqyBOW9ztdyC/prywTmpW35A78BJc6X+joLBP9fSFA==" saltValue="42ZPPHaAcnsq4csmJFEV+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4"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9FA9F378-1740-467F-AFE8-C1FF24D448E8}">
      <formula1>COUNTIF($F$18:$F$37,F19)=1</formula1>
    </dataValidation>
    <dataValidation type="whole" allowBlank="1" showInputMessage="1" showErrorMessage="1" errorTitle="ERROR" error="Cannot exceed 40 hours" promptTitle="      Enter Hours" prompt="Cannot exceed 40 hours" sqref="D18:D37" xr:uid="{DE7682E4-4743-4D08-A47B-718B30D6048D}">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277ABE19-0502-46B2-8607-F0E824471EC3}">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69FA8504-87E6-4A79-94DF-C5EAAD92C125}">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12AD9002-0AC1-4A1C-91E7-9AD6A5EF955C}">
          <x14:formula1>
            <xm:f>'Education List'!$A$2:$A$7</xm:f>
          </x14:formula1>
          <xm:sqref>A11:A15</xm:sqref>
        </x14:dataValidation>
        <x14:dataValidation type="list" showInputMessage="1" showErrorMessage="1" prompt="Select education level" xr:uid="{75334ACF-BBF3-48D5-BD8B-37836E2C50D6}">
          <x14:formula1>
            <xm:f>'Education List'!$A$2:$A$7</xm:f>
          </x14:formula1>
          <xm:sqref>A10</xm:sqref>
        </x14:dataValidation>
        <x14:dataValidation type="list" allowBlank="1" showInputMessage="1" showErrorMessage="1" prompt="Select relevance" xr:uid="{120D6397-914E-44B6-920C-2D861FE8B6D6}">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4561A684-7332-44B4-8C34-7E61D48FD7D2}">
          <x14:formula1>
            <xm:f>_xlfn.ANCHORARRAY(MinQualsT!$J$2)</xm:f>
          </x14:formula1>
          <xm:sqref>B6:C6</xm:sqref>
        </x14:dataValidation>
        <x14:dataValidation type="list" allowBlank="1" showInputMessage="1" showErrorMessage="1" promptTitle="SELECT RELEVANCE" prompt="Not related_x000a_Indirectly related_x000a_Direcly related" xr:uid="{DC8C8C9E-CEF2-49EA-B95E-ADBAA9E91E3A}">
          <x14:formula1>
            <xm:f>'Exp Relevancy'!$A$2:$A$4</xm:f>
          </x14:formula1>
          <xm:sqref>C18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22BE-153C-4519-B712-72BCF2F9871F}">
  <sheetPr codeName="Sheet3">
    <pageSetUpPr fitToPage="1"/>
  </sheetPr>
  <dimension ref="A1:L45"/>
  <sheetViews>
    <sheetView showGridLines="0" zoomScaleNormal="100" workbookViewId="0">
      <selection activeCell="L1" sqref="L1"/>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5.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t="s">
        <v>17</v>
      </c>
      <c r="D18" s="73">
        <v>40</v>
      </c>
      <c r="E18" s="74">
        <v>36161</v>
      </c>
      <c r="F18" s="88">
        <v>45657</v>
      </c>
      <c r="G18" s="75">
        <f>ROUNDUP(IF(D18&gt;40,((F18-E18)/365.25),(F18-E18)/365.25*(D18/40)),2)</f>
        <v>26</v>
      </c>
      <c r="H18" s="76" t="str" cm="1">
        <f t="array" ref="H18">IFERROR(_xlfn.IFS(Table454[[#This Row],[NEW Formulae]],"Yes",0,""),"")</f>
        <v/>
      </c>
      <c r="I18" s="77" t="b" cm="1">
        <f t="array" ref="I18">SUMPRODUCT((Table454[[#This Row],[Start Date]]&lt;Table454[**End Date])*(Table454[[#This Row],[**End Date]]&gt;Table454[Start Date]))&gt;1</f>
        <v>0</v>
      </c>
      <c r="J18" s="67">
        <f t="shared" ref="J18" si="0">_xlfn.IFS(C18="",0,C18="Directly related",G18*1,C18="Indirectly related",G18*0.5,C18="Not related",G18*0)</f>
        <v>26</v>
      </c>
      <c r="K18" s="61"/>
    </row>
    <row r="19" spans="1:11" ht="27" customHeight="1" x14ac:dyDescent="0.2">
      <c r="A19" s="52"/>
      <c r="B19" s="53"/>
      <c r="C19" s="78"/>
      <c r="D19" s="79"/>
      <c r="E19" s="80"/>
      <c r="F19" s="80"/>
      <c r="G19" s="81">
        <f>ROUNDUP(IF(D19&gt;40,((F19-E19)/365.25),(F19-E19)/365.25*(D19/40)),2)</f>
        <v>0</v>
      </c>
      <c r="H19" s="82" t="str" cm="1">
        <f t="array" ref="H19">IFERROR(_xlfn.IFS(Table454[[#This Row],[NEW Formulae]],"Yes",0,""),"")</f>
        <v/>
      </c>
      <c r="I19" s="83" t="b" cm="1">
        <f t="array" ref="I19">SUMPRODUCT((Table454[[#This Row],[Start Date]]&lt;Table454[**End Date])*(Table454[[#This Row],[**End Date]]&gt;Table454[Start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IFERROR(_xlfn.IFS(Table454[[#This Row],[NEW Formulae]],"Yes",0,""),"")</f>
        <v/>
      </c>
      <c r="I20" s="77" t="b" cm="1">
        <f t="array" ref="I20">SUMPRODUCT((Table454[[#This Row],[Start Date]]&lt;Table454[**End Date])*(Table454[[#This Row],[**End Date]]&gt;Table454[Start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IFERROR(_xlfn.IFS(Table454[[#This Row],[NEW Formulae]],"Yes",0,""),"")</f>
        <v/>
      </c>
      <c r="I21" s="77" t="b" cm="1">
        <f t="array" ref="I21">SUMPRODUCT((Table454[[#This Row],[Start Date]]&lt;Table454[**End Date])*(Table454[[#This Row],[**End Date]]&gt;Table454[Start Date]))&gt;1</f>
        <v>0</v>
      </c>
      <c r="J21" s="69">
        <f t="shared" si="2"/>
        <v>0</v>
      </c>
      <c r="K21" s="63"/>
    </row>
    <row r="22" spans="1:11" ht="27" customHeight="1" x14ac:dyDescent="0.2">
      <c r="A22" s="55"/>
      <c r="B22" s="56"/>
      <c r="C22" s="72"/>
      <c r="D22" s="73"/>
      <c r="E22" s="74"/>
      <c r="F22" s="80"/>
      <c r="G22" s="75">
        <f t="shared" si="1"/>
        <v>0</v>
      </c>
      <c r="H22" s="76" t="str" cm="1">
        <f t="array" ref="H22">IFERROR(_xlfn.IFS(Table454[[#This Row],[NEW Formulae]],"Yes",0,""),"")</f>
        <v/>
      </c>
      <c r="I22" s="77" t="b" cm="1">
        <f t="array" ref="I22">SUMPRODUCT((Table454[[#This Row],[Start Date]]&lt;Table454[**End Date])*(Table454[[#This Row],[**End Date]]&gt;Table454[Start Date]))&gt;1</f>
        <v>0</v>
      </c>
      <c r="J22" s="69">
        <f t="shared" si="2"/>
        <v>0</v>
      </c>
      <c r="K22" s="63"/>
    </row>
    <row r="23" spans="1:11" ht="27" customHeight="1" x14ac:dyDescent="0.2">
      <c r="A23" s="55"/>
      <c r="B23" s="56"/>
      <c r="C23" s="72"/>
      <c r="D23" s="73"/>
      <c r="E23" s="74"/>
      <c r="F23" s="80"/>
      <c r="G23" s="75">
        <f t="shared" si="1"/>
        <v>0</v>
      </c>
      <c r="H23" s="76" t="str" cm="1">
        <f t="array" ref="H23">IFERROR(_xlfn.IFS(Table454[[#This Row],[NEW Formulae]],"Yes",0,""),"")</f>
        <v/>
      </c>
      <c r="I23" s="77" t="b" cm="1">
        <f t="array" ref="I23">SUMPRODUCT((Table454[[#This Row],[Start Date]]&lt;Table454[**End Date])*(Table454[[#This Row],[**End Date]]&gt;Table454[Start Date]))&gt;1</f>
        <v>0</v>
      </c>
      <c r="J23" s="69">
        <f t="shared" si="2"/>
        <v>0</v>
      </c>
      <c r="K23" s="63"/>
    </row>
    <row r="24" spans="1:11" ht="27" customHeight="1" x14ac:dyDescent="0.2">
      <c r="A24" s="55"/>
      <c r="B24" s="56"/>
      <c r="C24" s="78"/>
      <c r="D24" s="73"/>
      <c r="E24" s="74"/>
      <c r="F24" s="80"/>
      <c r="G24" s="75">
        <f t="shared" si="1"/>
        <v>0</v>
      </c>
      <c r="H24" s="76" t="str" cm="1">
        <f t="array" ref="H24">IFERROR(_xlfn.IFS(Table454[[#This Row],[NEW Formulae]],"Yes",0,""),"")</f>
        <v/>
      </c>
      <c r="I24" s="77" t="b" cm="1">
        <f t="array" ref="I24">SUMPRODUCT((Table454[[#This Row],[Start Date]]&lt;Table454[**End Date])*(Table454[[#This Row],[**End Date]]&gt;Table454[Start Date]))&gt;1</f>
        <v>0</v>
      </c>
      <c r="J24" s="69">
        <f t="shared" si="2"/>
        <v>0</v>
      </c>
      <c r="K24" s="63"/>
    </row>
    <row r="25" spans="1:11" ht="27" customHeight="1" x14ac:dyDescent="0.2">
      <c r="A25" s="55"/>
      <c r="B25" s="56"/>
      <c r="C25" s="78"/>
      <c r="D25" s="73"/>
      <c r="E25" s="74"/>
      <c r="F25" s="80"/>
      <c r="G25" s="75">
        <f t="shared" si="1"/>
        <v>0</v>
      </c>
      <c r="H25" s="76" t="str" cm="1">
        <f t="array" ref="H25">IFERROR(_xlfn.IFS(Table454[[#This Row],[NEW Formulae]],"Yes",0,""),"")</f>
        <v/>
      </c>
      <c r="I25" s="77" t="b" cm="1">
        <f t="array" ref="I25">SUMPRODUCT((Table454[[#This Row],[Start Date]]&lt;Table454[**End Date])*(Table454[[#This Row],[**End Date]]&gt;Table454[Start Date]))&gt;1</f>
        <v>0</v>
      </c>
      <c r="J25" s="69">
        <f t="shared" si="2"/>
        <v>0</v>
      </c>
      <c r="K25" s="63"/>
    </row>
    <row r="26" spans="1:11" ht="27" customHeight="1" x14ac:dyDescent="0.2">
      <c r="A26" s="55"/>
      <c r="B26" s="56"/>
      <c r="C26" s="78"/>
      <c r="D26" s="73"/>
      <c r="E26" s="74"/>
      <c r="F26" s="80"/>
      <c r="G26" s="75">
        <f t="shared" si="1"/>
        <v>0</v>
      </c>
      <c r="H26" s="76" t="str" cm="1">
        <f t="array" ref="H26">IFERROR(_xlfn.IFS(Table454[[#This Row],[NEW Formulae]],"Yes",0,""),"")</f>
        <v/>
      </c>
      <c r="I26" s="77" t="b" cm="1">
        <f t="array" ref="I26">SUMPRODUCT((Table454[[#This Row],[Start Date]]&lt;Table454[**End Date])*(Table454[[#This Row],[**End Date]]&gt;Table454[Start Date]))&gt;1</f>
        <v>0</v>
      </c>
      <c r="J26" s="69">
        <f t="shared" si="2"/>
        <v>0</v>
      </c>
      <c r="K26" s="63"/>
    </row>
    <row r="27" spans="1:11" ht="27" customHeight="1" x14ac:dyDescent="0.2">
      <c r="A27" s="55"/>
      <c r="B27" s="56"/>
      <c r="C27" s="78"/>
      <c r="D27" s="73"/>
      <c r="E27" s="74"/>
      <c r="F27" s="80"/>
      <c r="G27" s="75">
        <f t="shared" si="1"/>
        <v>0</v>
      </c>
      <c r="H27" s="76" t="str" cm="1">
        <f t="array" ref="H27">IFERROR(_xlfn.IFS(Table454[[#This Row],[NEW Formulae]],"Yes",0,""),"")</f>
        <v/>
      </c>
      <c r="I27" s="77" t="b" cm="1">
        <f t="array" ref="I27">SUMPRODUCT((Table454[[#This Row],[Start Date]]&lt;Table454[**End Date])*(Table454[[#This Row],[**End Date]]&gt;Table454[Start Date]))&gt;1</f>
        <v>0</v>
      </c>
      <c r="J27" s="69">
        <f t="shared" si="2"/>
        <v>0</v>
      </c>
      <c r="K27" s="63"/>
    </row>
    <row r="28" spans="1:11" ht="27" customHeight="1" x14ac:dyDescent="0.2">
      <c r="A28" s="55"/>
      <c r="B28" s="56"/>
      <c r="C28" s="78"/>
      <c r="D28" s="73"/>
      <c r="E28" s="74"/>
      <c r="F28" s="80"/>
      <c r="G28" s="75">
        <f t="shared" si="1"/>
        <v>0</v>
      </c>
      <c r="H28" s="76" t="str" cm="1">
        <f t="array" ref="H28">IFERROR(_xlfn.IFS(Table454[[#This Row],[NEW Formulae]],"Yes",0,""),"")</f>
        <v/>
      </c>
      <c r="I28" s="77" t="b" cm="1">
        <f t="array" ref="I28">SUMPRODUCT((Table454[[#This Row],[Start Date]]&lt;Table454[**End Date])*(Table454[[#This Row],[**End Date]]&gt;Table454[Start Date]))&gt;1</f>
        <v>0</v>
      </c>
      <c r="J28" s="69">
        <f t="shared" si="2"/>
        <v>0</v>
      </c>
      <c r="K28" s="63"/>
    </row>
    <row r="29" spans="1:11" ht="27" customHeight="1" x14ac:dyDescent="0.2">
      <c r="A29" s="55"/>
      <c r="B29" s="56"/>
      <c r="C29" s="78"/>
      <c r="D29" s="73"/>
      <c r="E29" s="74"/>
      <c r="F29" s="80"/>
      <c r="G29" s="75">
        <f t="shared" si="1"/>
        <v>0</v>
      </c>
      <c r="H29" s="76" t="str" cm="1">
        <f t="array" ref="H29">IFERROR(_xlfn.IFS(Table454[[#This Row],[NEW Formulae]],"Yes",0,""),"")</f>
        <v/>
      </c>
      <c r="I29" s="77" t="b" cm="1">
        <f t="array" ref="I29">SUMPRODUCT((Table454[[#This Row],[Start Date]]&lt;Table454[**End Date])*(Table454[[#This Row],[**End Date]]&gt;Table454[Start Date]))&gt;1</f>
        <v>0</v>
      </c>
      <c r="J29" s="69">
        <f t="shared" si="2"/>
        <v>0</v>
      </c>
      <c r="K29" s="63"/>
    </row>
    <row r="30" spans="1:11" ht="27" customHeight="1" x14ac:dyDescent="0.2">
      <c r="A30" s="55"/>
      <c r="B30" s="56"/>
      <c r="C30" s="78"/>
      <c r="D30" s="73"/>
      <c r="E30" s="74"/>
      <c r="F30" s="80"/>
      <c r="G30" s="75">
        <f t="shared" si="1"/>
        <v>0</v>
      </c>
      <c r="H30" s="76" t="str" cm="1">
        <f t="array" ref="H30">IFERROR(_xlfn.IFS(Table454[[#This Row],[NEW Formulae]],"Yes",0,""),"")</f>
        <v/>
      </c>
      <c r="I30" s="77" t="b" cm="1">
        <f t="array" ref="I30">SUMPRODUCT((Table454[[#This Row],[Start Date]]&lt;Table454[**End Date])*(Table454[[#This Row],[**End Date]]&gt;Table454[Start Date]))&gt;1</f>
        <v>0</v>
      </c>
      <c r="J30" s="69">
        <f t="shared" si="2"/>
        <v>0</v>
      </c>
      <c r="K30" s="63"/>
    </row>
    <row r="31" spans="1:11" ht="27" customHeight="1" x14ac:dyDescent="0.2">
      <c r="A31" s="55"/>
      <c r="B31" s="56"/>
      <c r="C31" s="78"/>
      <c r="D31" s="73"/>
      <c r="E31" s="74"/>
      <c r="F31" s="80"/>
      <c r="G31" s="75">
        <f t="shared" si="1"/>
        <v>0</v>
      </c>
      <c r="H31" s="76" t="str" cm="1">
        <f t="array" ref="H31">IFERROR(_xlfn.IFS(Table454[[#This Row],[NEW Formulae]],"Yes",0,""),"")</f>
        <v/>
      </c>
      <c r="I31" s="77" t="b" cm="1">
        <f t="array" ref="I31">SUMPRODUCT((Table454[[#This Row],[Start Date]]&lt;Table454[**End Date])*(Table454[[#This Row],[**End Date]]&gt;Table454[Start Date]))&gt;1</f>
        <v>0</v>
      </c>
      <c r="J31" s="69">
        <f t="shared" si="2"/>
        <v>0</v>
      </c>
      <c r="K31" s="63"/>
    </row>
    <row r="32" spans="1:11" ht="27" customHeight="1" x14ac:dyDescent="0.2">
      <c r="A32" s="55"/>
      <c r="B32" s="56"/>
      <c r="C32" s="78"/>
      <c r="D32" s="73"/>
      <c r="E32" s="74"/>
      <c r="F32" s="80"/>
      <c r="G32" s="75">
        <f t="shared" si="1"/>
        <v>0</v>
      </c>
      <c r="H32" s="76" t="str" cm="1">
        <f t="array" ref="H32">IFERROR(_xlfn.IFS(Table454[[#This Row],[NEW Formulae]],"Yes",0,""),"")</f>
        <v/>
      </c>
      <c r="I32" s="77" t="b" cm="1">
        <f t="array" ref="I32">SUMPRODUCT((Table454[[#This Row],[Start Date]]&lt;Table454[**End Date])*(Table454[[#This Row],[**End Date]]&gt;Table454[Start Date]))&gt;1</f>
        <v>0</v>
      </c>
      <c r="J32" s="69">
        <f t="shared" si="2"/>
        <v>0</v>
      </c>
      <c r="K32" s="63"/>
    </row>
    <row r="33" spans="1:11" ht="27" customHeight="1" x14ac:dyDescent="0.2">
      <c r="A33" s="55"/>
      <c r="B33" s="56"/>
      <c r="C33" s="78"/>
      <c r="D33" s="73"/>
      <c r="E33" s="74"/>
      <c r="F33" s="80"/>
      <c r="G33" s="75">
        <f t="shared" si="1"/>
        <v>0</v>
      </c>
      <c r="H33" s="76" t="str" cm="1">
        <f t="array" ref="H33">IFERROR(_xlfn.IFS(Table454[[#This Row],[NEW Formulae]],"Yes",0,""),"")</f>
        <v/>
      </c>
      <c r="I33" s="77" t="b" cm="1">
        <f t="array" ref="I33">SUMPRODUCT((Table454[[#This Row],[Start Date]]&lt;Table454[**End Date])*(Table454[[#This Row],[**End Date]]&gt;Table454[Start Date]))&gt;1</f>
        <v>0</v>
      </c>
      <c r="J33" s="69">
        <f t="shared" si="2"/>
        <v>0</v>
      </c>
      <c r="K33" s="63"/>
    </row>
    <row r="34" spans="1:11" ht="27" customHeight="1" x14ac:dyDescent="0.2">
      <c r="A34" s="55"/>
      <c r="B34" s="56"/>
      <c r="C34" s="78"/>
      <c r="D34" s="73"/>
      <c r="E34" s="74"/>
      <c r="F34" s="80"/>
      <c r="G34" s="75">
        <f t="shared" si="1"/>
        <v>0</v>
      </c>
      <c r="H34" s="76" t="str" cm="1">
        <f t="array" ref="H34">IFERROR(_xlfn.IFS(Table454[[#This Row],[NEW Formulae]],"Yes",0,""),"")</f>
        <v/>
      </c>
      <c r="I34" s="77" t="b" cm="1">
        <f t="array" ref="I34">SUMPRODUCT((Table454[[#This Row],[Start Date]]&lt;Table454[**End Date])*(Table454[[#This Row],[**End Date]]&gt;Table454[Start Date]))&gt;1</f>
        <v>0</v>
      </c>
      <c r="J34" s="69">
        <f t="shared" si="2"/>
        <v>0</v>
      </c>
      <c r="K34" s="63"/>
    </row>
    <row r="35" spans="1:11" ht="27" customHeight="1" x14ac:dyDescent="0.2">
      <c r="A35" s="55"/>
      <c r="B35" s="56"/>
      <c r="C35" s="78"/>
      <c r="D35" s="73"/>
      <c r="E35" s="74"/>
      <c r="F35" s="80"/>
      <c r="G35" s="75">
        <f t="shared" si="1"/>
        <v>0</v>
      </c>
      <c r="H35" s="76" t="str" cm="1">
        <f t="array" ref="H35">IFERROR(_xlfn.IFS(Table454[[#This Row],[NEW Formulae]],"Yes",0,""),"")</f>
        <v/>
      </c>
      <c r="I35" s="77" t="b" cm="1">
        <f t="array" ref="I35">SUMPRODUCT((Table454[[#This Row],[Start Date]]&lt;Table454[**End Date])*(Table454[[#This Row],[**End Date]]&gt;Table454[Start Date]))&gt;1</f>
        <v>0</v>
      </c>
      <c r="J35" s="69">
        <f t="shared" si="2"/>
        <v>0</v>
      </c>
      <c r="K35" s="63"/>
    </row>
    <row r="36" spans="1:11" ht="27" customHeight="1" x14ac:dyDescent="0.2">
      <c r="A36" s="57"/>
      <c r="B36" s="58"/>
      <c r="C36" s="78"/>
      <c r="D36" s="73"/>
      <c r="E36" s="74"/>
      <c r="F36" s="80"/>
      <c r="G36" s="75">
        <f t="shared" si="1"/>
        <v>0</v>
      </c>
      <c r="H36" s="76" t="str" cm="1">
        <f t="array" ref="H36">IFERROR(_xlfn.IFS(Table454[[#This Row],[NEW Formulae]],"Yes",0,""),"")</f>
        <v/>
      </c>
      <c r="I36" s="77" t="b" cm="1">
        <f t="array" ref="I36">SUMPRODUCT((Table454[[#This Row],[Start Date]]&lt;Table454[**End Date])*(Table454[[#This Row],[**End Date]]&gt;Table454[Start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IFERROR(_xlfn.IFS(Table454[[#This Row],[NEW Formulae]],"Yes",0,""),"")</f>
        <v/>
      </c>
      <c r="I37" s="77" t="b" cm="1">
        <f t="array" ref="I37">SUMPRODUCT((Table454[[#This Row],[Start Date]]&lt;Table454[**End Date])*(Table454[[#This Row],[**End Date]]&gt;Table454[Start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26</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coBED77kWA+4qu1GinGqCG8gpqBLbxVaGBv62/fJjRhi+qdw3VskMGJy5nCxHiOdd91yHkVFnGWWM7TsgDAI4w==" saltValue="DFkwbeiuSeWGogCwT/CrYw==" spinCount="100000" sheet="1" formatCells="0" insertColumns="0" insertRows="0" insertHyperlinks="0" deleteColumns="0" deleteRows="0" sort="0" autoFilter="0" pivotTables="0"/>
  <mergeCells count="19">
    <mergeCell ref="A1:K1"/>
    <mergeCell ref="A2:F2"/>
    <mergeCell ref="B3:C3"/>
    <mergeCell ref="D3:E3"/>
    <mergeCell ref="B4:C4"/>
    <mergeCell ref="D4:E4"/>
    <mergeCell ref="B5:C5"/>
    <mergeCell ref="D5:E5"/>
    <mergeCell ref="B6:C6"/>
    <mergeCell ref="D6:E6"/>
    <mergeCell ref="B7:C7"/>
    <mergeCell ref="D7:E7"/>
    <mergeCell ref="A44:D44"/>
    <mergeCell ref="A8:B8"/>
    <mergeCell ref="A38:K38"/>
    <mergeCell ref="A39:K39"/>
    <mergeCell ref="A40:B40"/>
    <mergeCell ref="A41:B41"/>
    <mergeCell ref="A42:B42"/>
  </mergeCells>
  <conditionalFormatting sqref="H18:H37">
    <cfRule type="containsText" dxfId="59" priority="1" operator="containsText" text="Yes">
      <formula>NOT(ISERROR(SEARCH("Yes",H18)))</formula>
    </cfRule>
  </conditionalFormatting>
  <dataValidations xWindow="650" yWindow="589"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A73EB26C-D75E-4EB9-A8F9-7460FA646686}">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59DBDB69-3E7D-47A2-96A8-0FA786A453AC}">
      <formula1>COUNTIF($E$18:$E$37,E18)=1</formula1>
    </dataValidation>
    <dataValidation type="whole" allowBlank="1" showInputMessage="1" showErrorMessage="1" errorTitle="ERROR" error="Cannot exceed 40 hours" promptTitle="      Enter Hours" prompt="Cannot exceed 40 hours" sqref="D18:D37" xr:uid="{38D9459A-E676-46A7-AB51-2CDDA935930A}">
      <formula1>0</formula1>
      <formula2>40</formula2>
    </dataValidation>
    <dataValidation type="custom" errorStyle="warning" allowBlank="1" showInputMessage="1" showErrorMessage="1" errorTitle="ERROR" error="Dates must not overlap" sqref="F19:F37" xr:uid="{DC4F9935-DA61-4ECA-8E67-50B709376FB3}">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xWindow="650" yWindow="589" count="5">
        <x14:dataValidation type="list" allowBlank="1" showInputMessage="1" showErrorMessage="1" promptTitle="SELECT RELEVANCE" prompt="Not related_x000a_Indirectly related_x000a_Direcly related" xr:uid="{C7A4E79E-850D-4DFE-AA64-7E751FDF8FA0}">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15CFEE34-C4F3-4DFD-829B-5F47F42B0B53}">
          <x14:formula1>
            <xm:f>_xlfn.ANCHORARRAY(MinQualsT!$J$2)</xm:f>
          </x14:formula1>
          <xm:sqref>B6:C6</xm:sqref>
        </x14:dataValidation>
        <x14:dataValidation type="list" allowBlank="1" showInputMessage="1" showErrorMessage="1" prompt="Select relevance" xr:uid="{D9160211-33E7-4D75-A887-CC5E70A2E285}">
          <x14:formula1>
            <xm:f>'Exp Relevancy'!$A$2:$A$4</xm:f>
          </x14:formula1>
          <xm:sqref>C19:C37</xm:sqref>
        </x14:dataValidation>
        <x14:dataValidation type="list" showInputMessage="1" showErrorMessage="1" prompt="Select education level" xr:uid="{E68BD1A6-6E41-4BD1-88F5-26AE2FF47298}">
          <x14:formula1>
            <xm:f>'Education List'!$A$2:$A$7</xm:f>
          </x14:formula1>
          <xm:sqref>A10</xm:sqref>
        </x14:dataValidation>
        <x14:dataValidation type="list" allowBlank="1" showInputMessage="1" showErrorMessage="1" prompt="Select education level" xr:uid="{9BB33CE7-014C-45EC-B4C8-9CD8A6B8F0F9}">
          <x14:formula1>
            <xm:f>'Education List'!$A$2:$A$7</xm:f>
          </x14:formula1>
          <xm:sqref>A11:A15</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9F707-9BF8-49FB-A63E-E0C0CDB09913}">
  <sheetPr codeName="Sheet40">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1.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IFERROR(_xlfn.IFS(Table41819202122232425262728293031323334353637383940[[#This Row],[NEW Formulae]],"Yes",0,""),"")</f>
        <v/>
      </c>
      <c r="I18" s="77" t="b" cm="1">
        <f t="array" ref="I18">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IFERROR(_xlfn.IFS(Table41819202122232425262728293031323334353637383940[[#This Row],[NEW Formulae]],"Yes",0,""),"")</f>
        <v/>
      </c>
      <c r="I19" s="83" t="b" cm="1">
        <f t="array" ref="I19">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IFERROR(_xlfn.IFS(Table41819202122232425262728293031323334353637383940[[#This Row],[NEW Formulae]],"Yes",0,""),"")</f>
        <v/>
      </c>
      <c r="I20" s="77" t="b" cm="1">
        <f t="array" ref="I20">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IFERROR(_xlfn.IFS(Table41819202122232425262728293031323334353637383940[[#This Row],[NEW Formulae]],"Yes",0,""),"")</f>
        <v/>
      </c>
      <c r="I21" s="77" t="b" cm="1">
        <f t="array" ref="I21">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IFERROR(_xlfn.IFS(Table41819202122232425262728293031323334353637383940[[#This Row],[NEW Formulae]],"Yes",0,""),"")</f>
        <v/>
      </c>
      <c r="I22" s="77" t="b" cm="1">
        <f t="array" ref="I22">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IFERROR(_xlfn.IFS(Table41819202122232425262728293031323334353637383940[[#This Row],[NEW Formulae]],"Yes",0,""),"")</f>
        <v/>
      </c>
      <c r="I23" s="77" t="b" cm="1">
        <f t="array" ref="I23">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IFERROR(_xlfn.IFS(Table41819202122232425262728293031323334353637383940[[#This Row],[NEW Formulae]],"Yes",0,""),"")</f>
        <v/>
      </c>
      <c r="I24" s="77" t="b" cm="1">
        <f t="array" ref="I24">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IFERROR(_xlfn.IFS(Table41819202122232425262728293031323334353637383940[[#This Row],[NEW Formulae]],"Yes",0,""),"")</f>
        <v/>
      </c>
      <c r="I25" s="77" t="b" cm="1">
        <f t="array" ref="I25">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IFERROR(_xlfn.IFS(Table41819202122232425262728293031323334353637383940[[#This Row],[NEW Formulae]],"Yes",0,""),"")</f>
        <v/>
      </c>
      <c r="I26" s="77" t="b" cm="1">
        <f t="array" ref="I26">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IFERROR(_xlfn.IFS(Table41819202122232425262728293031323334353637383940[[#This Row],[NEW Formulae]],"Yes",0,""),"")</f>
        <v/>
      </c>
      <c r="I27" s="77" t="b" cm="1">
        <f t="array" ref="I27">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IFERROR(_xlfn.IFS(Table41819202122232425262728293031323334353637383940[[#This Row],[NEW Formulae]],"Yes",0,""),"")</f>
        <v/>
      </c>
      <c r="I28" s="77" t="b" cm="1">
        <f t="array" ref="I28">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IFERROR(_xlfn.IFS(Table41819202122232425262728293031323334353637383940[[#This Row],[NEW Formulae]],"Yes",0,""),"")</f>
        <v/>
      </c>
      <c r="I29" s="77" t="b" cm="1">
        <f t="array" ref="I29">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IFERROR(_xlfn.IFS(Table41819202122232425262728293031323334353637383940[[#This Row],[NEW Formulae]],"Yes",0,""),"")</f>
        <v/>
      </c>
      <c r="I30" s="77" t="b" cm="1">
        <f t="array" ref="I30">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IFERROR(_xlfn.IFS(Table41819202122232425262728293031323334353637383940[[#This Row],[NEW Formulae]],"Yes",0,""),"")</f>
        <v/>
      </c>
      <c r="I31" s="77" t="b" cm="1">
        <f t="array" ref="I31">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IFERROR(_xlfn.IFS(Table41819202122232425262728293031323334353637383940[[#This Row],[NEW Formulae]],"Yes",0,""),"")</f>
        <v/>
      </c>
      <c r="I32" s="77" t="b" cm="1">
        <f t="array" ref="I32">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IFERROR(_xlfn.IFS(Table41819202122232425262728293031323334353637383940[[#This Row],[NEW Formulae]],"Yes",0,""),"")</f>
        <v/>
      </c>
      <c r="I33" s="77" t="b" cm="1">
        <f t="array" ref="I33">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IFERROR(_xlfn.IFS(Table41819202122232425262728293031323334353637383940[[#This Row],[NEW Formulae]],"Yes",0,""),"")</f>
        <v/>
      </c>
      <c r="I34" s="77" t="b" cm="1">
        <f t="array" ref="I34">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IFERROR(_xlfn.IFS(Table41819202122232425262728293031323334353637383940[[#This Row],[NEW Formulae]],"Yes",0,""),"")</f>
        <v/>
      </c>
      <c r="I35" s="77" t="b" cm="1">
        <f t="array" ref="I35">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IFERROR(_xlfn.IFS(Table41819202122232425262728293031323334353637383940[[#This Row],[NEW Formulae]],"Yes",0,""),"")</f>
        <v/>
      </c>
      <c r="I36" s="77" t="b" cm="1">
        <f t="array" ref="I36">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IFERROR(_xlfn.IFS(Table41819202122232425262728293031323334353637383940[[#This Row],[NEW Formulae]],"Yes",0,""),"")</f>
        <v/>
      </c>
      <c r="I37" s="77" t="b" cm="1">
        <f t="array" ref="I37">SUMPRODUCT((Table41819202122232425262728293031323334353637383940[[#This Row],[Start Date]]&lt;Table41819202122232425262728293031323334353637383940[**End Date])*(Table41819202122232425262728293031323334353637383940[[#This Row],[**End Date]]&gt;Table41819202122232425262728293031323334353637383940[Start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zzR5geqZTGQuhSPczd3XlyK/gHUsNqpGDHuCYZkb3QWwlEyPtvZcj6jmuAIayU12il1qhCuALBnDHwOurxGatQ==" saltValue="V59gtglipBGEyIdYPjGEg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3"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E5427ECB-B2F6-4C4B-BB59-A080AA164F9D}">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B4752061-3F57-475A-9CB1-9BB39EFDE749}">
      <formula1>COUNTIF($E$18:$E$37,E18)=1</formula1>
    </dataValidation>
    <dataValidation type="whole" allowBlank="1" showInputMessage="1" showErrorMessage="1" errorTitle="ERROR" error="Cannot exceed 40 hours" promptTitle="      Enter Hours" prompt="Cannot exceed 40 hours" sqref="D18:D37" xr:uid="{48B2195C-56FD-4A17-8DD5-FA3BE1025246}">
      <formula1>0</formula1>
      <formula2>40</formula2>
    </dataValidation>
    <dataValidation type="custom" errorStyle="warning" allowBlank="1" showInputMessage="1" showErrorMessage="1" errorTitle="ERROR" error="Dates must not overlap" sqref="F19:F37" xr:uid="{7246421B-9D41-4224-98CC-CFFB53AA6BB1}">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1E6508C4-6E2F-4A6F-B72B-6908D9026D52}">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EEEE6B72-E4C8-424B-896A-2A04E8F12C9E}">
          <x14:formula1>
            <xm:f>_xlfn.ANCHORARRAY(MinQualsT!$J$2)</xm:f>
          </x14:formula1>
          <xm:sqref>B6:C6</xm:sqref>
        </x14:dataValidation>
        <x14:dataValidation type="list" allowBlank="1" showInputMessage="1" showErrorMessage="1" prompt="Select relevance" xr:uid="{19BBDAC8-761B-44D9-8DE9-1DD6B64313A1}">
          <x14:formula1>
            <xm:f>'Exp Relevancy'!$A$2:$A$4</xm:f>
          </x14:formula1>
          <xm:sqref>C19:C37</xm:sqref>
        </x14:dataValidation>
        <x14:dataValidation type="list" showInputMessage="1" showErrorMessage="1" prompt="Select education level" xr:uid="{4B789E8F-56E9-417A-88E2-2E8DE84B34BD}">
          <x14:formula1>
            <xm:f>'Education List'!$A$2:$A$7</xm:f>
          </x14:formula1>
          <xm:sqref>A10</xm:sqref>
        </x14:dataValidation>
        <x14:dataValidation type="list" allowBlank="1" showInputMessage="1" showErrorMessage="1" prompt="Select education level" xr:uid="{5DE43F21-AFF2-423A-86DC-21352B4C462A}">
          <x14:formula1>
            <xm:f>'Education List'!$A$2:$A$7</xm:f>
          </x14:formula1>
          <xm:sqref>A11:A15</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7C097-35BE-4F85-902B-9ED12DB7D086}">
  <sheetPr codeName="Sheet41">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7.42578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IFERROR(_xlfn.IFS(Table4181920212223242526272829303132333435363738394041[[#This Row],[NEW Formulae]],"Yes",0,""),"")</f>
        <v/>
      </c>
      <c r="I18" s="77" t="b" cm="1">
        <f t="array" ref="I18">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IFERROR(_xlfn.IFS(Table4181920212223242526272829303132333435363738394041[[#This Row],[NEW Formulae]],"Yes",0,""),"")</f>
        <v/>
      </c>
      <c r="I19" s="83" t="b" cm="1">
        <f t="array" ref="I19">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IFERROR(_xlfn.IFS(Table4181920212223242526272829303132333435363738394041[[#This Row],[NEW Formulae]],"Yes",0,""),"")</f>
        <v/>
      </c>
      <c r="I20" s="77" t="b" cm="1">
        <f t="array" ref="I20">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IFERROR(_xlfn.IFS(Table4181920212223242526272829303132333435363738394041[[#This Row],[NEW Formulae]],"Yes",0,""),"")</f>
        <v/>
      </c>
      <c r="I21" s="77" t="b" cm="1">
        <f t="array" ref="I21">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IFERROR(_xlfn.IFS(Table4181920212223242526272829303132333435363738394041[[#This Row],[NEW Formulae]],"Yes",0,""),"")</f>
        <v/>
      </c>
      <c r="I22" s="77" t="b" cm="1">
        <f t="array" ref="I22">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IFERROR(_xlfn.IFS(Table4181920212223242526272829303132333435363738394041[[#This Row],[NEW Formulae]],"Yes",0,""),"")</f>
        <v/>
      </c>
      <c r="I23" s="77" t="b" cm="1">
        <f t="array" ref="I23">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IFERROR(_xlfn.IFS(Table4181920212223242526272829303132333435363738394041[[#This Row],[NEW Formulae]],"Yes",0,""),"")</f>
        <v/>
      </c>
      <c r="I24" s="77" t="b" cm="1">
        <f t="array" ref="I24">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IFERROR(_xlfn.IFS(Table4181920212223242526272829303132333435363738394041[[#This Row],[NEW Formulae]],"Yes",0,""),"")</f>
        <v/>
      </c>
      <c r="I25" s="77" t="b" cm="1">
        <f t="array" ref="I25">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IFERROR(_xlfn.IFS(Table4181920212223242526272829303132333435363738394041[[#This Row],[NEW Formulae]],"Yes",0,""),"")</f>
        <v/>
      </c>
      <c r="I26" s="77" t="b" cm="1">
        <f t="array" ref="I26">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IFERROR(_xlfn.IFS(Table4181920212223242526272829303132333435363738394041[[#This Row],[NEW Formulae]],"Yes",0,""),"")</f>
        <v/>
      </c>
      <c r="I27" s="77" t="b" cm="1">
        <f t="array" ref="I27">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IFERROR(_xlfn.IFS(Table4181920212223242526272829303132333435363738394041[[#This Row],[NEW Formulae]],"Yes",0,""),"")</f>
        <v/>
      </c>
      <c r="I28" s="77" t="b" cm="1">
        <f t="array" ref="I28">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IFERROR(_xlfn.IFS(Table4181920212223242526272829303132333435363738394041[[#This Row],[NEW Formulae]],"Yes",0,""),"")</f>
        <v/>
      </c>
      <c r="I29" s="77" t="b" cm="1">
        <f t="array" ref="I29">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IFERROR(_xlfn.IFS(Table4181920212223242526272829303132333435363738394041[[#This Row],[NEW Formulae]],"Yes",0,""),"")</f>
        <v/>
      </c>
      <c r="I30" s="77" t="b" cm="1">
        <f t="array" ref="I30">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IFERROR(_xlfn.IFS(Table4181920212223242526272829303132333435363738394041[[#This Row],[NEW Formulae]],"Yes",0,""),"")</f>
        <v/>
      </c>
      <c r="I31" s="77" t="b" cm="1">
        <f t="array" ref="I31">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IFERROR(_xlfn.IFS(Table4181920212223242526272829303132333435363738394041[[#This Row],[NEW Formulae]],"Yes",0,""),"")</f>
        <v/>
      </c>
      <c r="I32" s="77" t="b" cm="1">
        <f t="array" ref="I32">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IFERROR(_xlfn.IFS(Table4181920212223242526272829303132333435363738394041[[#This Row],[NEW Formulae]],"Yes",0,""),"")</f>
        <v/>
      </c>
      <c r="I33" s="77" t="b" cm="1">
        <f t="array" ref="I33">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IFERROR(_xlfn.IFS(Table4181920212223242526272829303132333435363738394041[[#This Row],[NEW Formulae]],"Yes",0,""),"")</f>
        <v/>
      </c>
      <c r="I34" s="77" t="b" cm="1">
        <f t="array" ref="I34">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IFERROR(_xlfn.IFS(Table4181920212223242526272829303132333435363738394041[[#This Row],[NEW Formulae]],"Yes",0,""),"")</f>
        <v/>
      </c>
      <c r="I35" s="77" t="b" cm="1">
        <f t="array" ref="I35">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IFERROR(_xlfn.IFS(Table4181920212223242526272829303132333435363738394041[[#This Row],[NEW Formulae]],"Yes",0,""),"")</f>
        <v/>
      </c>
      <c r="I36" s="77" t="b" cm="1">
        <f t="array" ref="I36">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IFERROR(_xlfn.IFS(Table4181920212223242526272829303132333435363738394041[[#This Row],[NEW Formulae]],"Yes",0,""),"")</f>
        <v/>
      </c>
      <c r="I37" s="77" t="b" cm="1">
        <f t="array" ref="I37">SUMPRODUCT((Table4181920212223242526272829303132333435363738394041[[#This Row],[Start Date]]&lt;Table4181920212223242526272829303132333435363738394041[**End Date])*(Table4181920212223242526272829303132333435363738394041[[#This Row],[**End Date]]&gt;Table4181920212223242526272829303132333435363738394041[Start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nHl6NTQd69Zf9zyz2s7wjO96vBHXrgW7g6/wm1A9HYF/cCInOQsXb58rqQIL6hdcDp/4iEZVH5U5M7cGsZZHPA==" saltValue="FQaHUSuYusyW+H4o56sy4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2"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9810D849-1410-471F-BDC8-0707FA0373C1}">
      <formula1>COUNTIF($F$18:$F$37,F19)=1</formula1>
    </dataValidation>
    <dataValidation type="whole" allowBlank="1" showInputMessage="1" showErrorMessage="1" errorTitle="ERROR" error="Cannot exceed 40 hours" promptTitle="      Enter Hours" prompt="Cannot exceed 40 hours" sqref="D18:D37" xr:uid="{373E609E-C6EC-48EB-82AC-6E0AF270B6B2}">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1512E350-6169-45EA-9275-AFDC3813BC22}">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21D1C3A0-E869-4B32-BE15-9124A4A71B2B}">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ACACB3B4-8E68-44CB-AB95-A1B59394504C}">
          <x14:formula1>
            <xm:f>'Education List'!$A$2:$A$7</xm:f>
          </x14:formula1>
          <xm:sqref>A11:A15</xm:sqref>
        </x14:dataValidation>
        <x14:dataValidation type="list" showInputMessage="1" showErrorMessage="1" prompt="Select education level" xr:uid="{C54A5BE8-EDBD-4615-AD27-896A8D071EB9}">
          <x14:formula1>
            <xm:f>'Education List'!$A$2:$A$7</xm:f>
          </x14:formula1>
          <xm:sqref>A10</xm:sqref>
        </x14:dataValidation>
        <x14:dataValidation type="list" allowBlank="1" showInputMessage="1" showErrorMessage="1" prompt="Select relevance" xr:uid="{2CA28C77-E373-4D8E-A0E4-1AFEDC4A45B0}">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ABEA50A4-547B-409C-9EFB-ABAF07D2C5AA}">
          <x14:formula1>
            <xm:f>_xlfn.ANCHORARRAY(MinQualsT!$J$2)</xm:f>
          </x14:formula1>
          <xm:sqref>B6:C6</xm:sqref>
        </x14:dataValidation>
        <x14:dataValidation type="list" allowBlank="1" showInputMessage="1" showErrorMessage="1" promptTitle="SELECT RELEVANCE" prompt="Not related_x000a_Indirectly related_x000a_Direcly related" xr:uid="{1F9F3995-E7CB-4574-A77C-4ECFA250BE56}">
          <x14:formula1>
            <xm:f>'Exp Relevancy'!$A$2:$A$4</xm:f>
          </x14:formula1>
          <xm:sqref>C18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A5F-67E1-4994-A340-7D98EFF71A41}">
  <sheetPr codeName="Sheet42">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7.855468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IFERROR(_xlfn.IFS(Table418192021222324252627282930313233343536373839404142[[#This Row],[NEW Formulae]],"Yes",0,""),"")</f>
        <v/>
      </c>
      <c r="I18" s="77" t="b" cm="1">
        <f t="array" ref="I18">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IFERROR(_xlfn.IFS(Table418192021222324252627282930313233343536373839404142[[#This Row],[NEW Formulae]],"Yes",0,""),"")</f>
        <v/>
      </c>
      <c r="I19" s="83" t="b" cm="1">
        <f t="array" ref="I19">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IFERROR(_xlfn.IFS(Table418192021222324252627282930313233343536373839404142[[#This Row],[NEW Formulae]],"Yes",0,""),"")</f>
        <v/>
      </c>
      <c r="I20" s="77" t="b" cm="1">
        <f t="array" ref="I20">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IFERROR(_xlfn.IFS(Table418192021222324252627282930313233343536373839404142[[#This Row],[NEW Formulae]],"Yes",0,""),"")</f>
        <v/>
      </c>
      <c r="I21" s="77" t="b" cm="1">
        <f t="array" ref="I21">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IFERROR(_xlfn.IFS(Table418192021222324252627282930313233343536373839404142[[#This Row],[NEW Formulae]],"Yes",0,""),"")</f>
        <v/>
      </c>
      <c r="I22" s="77" t="b" cm="1">
        <f t="array" ref="I22">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IFERROR(_xlfn.IFS(Table418192021222324252627282930313233343536373839404142[[#This Row],[NEW Formulae]],"Yes",0,""),"")</f>
        <v/>
      </c>
      <c r="I23" s="77" t="b" cm="1">
        <f t="array" ref="I23">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IFERROR(_xlfn.IFS(Table418192021222324252627282930313233343536373839404142[[#This Row],[NEW Formulae]],"Yes",0,""),"")</f>
        <v/>
      </c>
      <c r="I24" s="77" t="b" cm="1">
        <f t="array" ref="I24">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IFERROR(_xlfn.IFS(Table418192021222324252627282930313233343536373839404142[[#This Row],[NEW Formulae]],"Yes",0,""),"")</f>
        <v/>
      </c>
      <c r="I25" s="77" t="b" cm="1">
        <f t="array" ref="I25">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IFERROR(_xlfn.IFS(Table418192021222324252627282930313233343536373839404142[[#This Row],[NEW Formulae]],"Yes",0,""),"")</f>
        <v/>
      </c>
      <c r="I26" s="77" t="b" cm="1">
        <f t="array" ref="I26">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IFERROR(_xlfn.IFS(Table418192021222324252627282930313233343536373839404142[[#This Row],[NEW Formulae]],"Yes",0,""),"")</f>
        <v/>
      </c>
      <c r="I27" s="77" t="b" cm="1">
        <f t="array" ref="I27">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IFERROR(_xlfn.IFS(Table418192021222324252627282930313233343536373839404142[[#This Row],[NEW Formulae]],"Yes",0,""),"")</f>
        <v/>
      </c>
      <c r="I28" s="77" t="b" cm="1">
        <f t="array" ref="I28">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IFERROR(_xlfn.IFS(Table418192021222324252627282930313233343536373839404142[[#This Row],[NEW Formulae]],"Yes",0,""),"")</f>
        <v/>
      </c>
      <c r="I29" s="77" t="b" cm="1">
        <f t="array" ref="I29">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IFERROR(_xlfn.IFS(Table418192021222324252627282930313233343536373839404142[[#This Row],[NEW Formulae]],"Yes",0,""),"")</f>
        <v/>
      </c>
      <c r="I30" s="77" t="b" cm="1">
        <f t="array" ref="I30">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IFERROR(_xlfn.IFS(Table418192021222324252627282930313233343536373839404142[[#This Row],[NEW Formulae]],"Yes",0,""),"")</f>
        <v/>
      </c>
      <c r="I31" s="77" t="b" cm="1">
        <f t="array" ref="I31">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IFERROR(_xlfn.IFS(Table418192021222324252627282930313233343536373839404142[[#This Row],[NEW Formulae]],"Yes",0,""),"")</f>
        <v/>
      </c>
      <c r="I32" s="77" t="b" cm="1">
        <f t="array" ref="I32">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IFERROR(_xlfn.IFS(Table418192021222324252627282930313233343536373839404142[[#This Row],[NEW Formulae]],"Yes",0,""),"")</f>
        <v/>
      </c>
      <c r="I33" s="77" t="b" cm="1">
        <f t="array" ref="I33">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IFERROR(_xlfn.IFS(Table418192021222324252627282930313233343536373839404142[[#This Row],[NEW Formulae]],"Yes",0,""),"")</f>
        <v/>
      </c>
      <c r="I34" s="77" t="b" cm="1">
        <f t="array" ref="I34">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IFERROR(_xlfn.IFS(Table418192021222324252627282930313233343536373839404142[[#This Row],[NEW Formulae]],"Yes",0,""),"")</f>
        <v/>
      </c>
      <c r="I35" s="77" t="b" cm="1">
        <f t="array" ref="I35">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IFERROR(_xlfn.IFS(Table418192021222324252627282930313233343536373839404142[[#This Row],[NEW Formulae]],"Yes",0,""),"")</f>
        <v/>
      </c>
      <c r="I36" s="77" t="b" cm="1">
        <f t="array" ref="I36">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IFERROR(_xlfn.IFS(Table418192021222324252627282930313233343536373839404142[[#This Row],[NEW Formulae]],"Yes",0,""),"")</f>
        <v/>
      </c>
      <c r="I37" s="77" t="b" cm="1">
        <f t="array" ref="I37">SUMPRODUCT((Table418192021222324252627282930313233343536373839404142[[#This Row],[Start Date]]&lt;Table418192021222324252627282930313233343536373839404142[**End Date])*(Table418192021222324252627282930313233343536373839404142[[#This Row],[**End Date]]&gt;Table418192021222324252627282930313233343536373839404142[Start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DCklfHkDXitv+Ia6rG9h+QSlyYVVi/9Fv9IokC0lobxvnf6xjfl9z6EgF0ONd0ruXgG0KNlCnbJqRrexs/clvw==" saltValue="RTQmeS4AIN8aIbyWq+28e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1"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B5A02198-1B9B-4AD7-83D5-F9EB2BCC687E}">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0927DB55-A2AF-4FAF-8F01-639F3F45D43F}">
      <formula1>COUNTIF($E$18:$E$37,E18)=1</formula1>
    </dataValidation>
    <dataValidation type="whole" allowBlank="1" showInputMessage="1" showErrorMessage="1" errorTitle="ERROR" error="Cannot exceed 40 hours" promptTitle="      Enter Hours" prompt="Cannot exceed 40 hours" sqref="D18:D37" xr:uid="{6252F648-714E-4B28-AF6C-A1E06D81D1B6}">
      <formula1>0</formula1>
      <formula2>40</formula2>
    </dataValidation>
    <dataValidation type="custom" errorStyle="warning" allowBlank="1" showInputMessage="1" showErrorMessage="1" errorTitle="ERROR" error="Dates must not overlap" sqref="F19:F37" xr:uid="{4925F2B9-4956-433E-86FC-40AA5F5ACF23}">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9317F1C3-6444-49CF-BDDD-D365849B1960}">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B79BD507-7498-4AE5-BE58-41AC276EFC26}">
          <x14:formula1>
            <xm:f>_xlfn.ANCHORARRAY(MinQualsT!$J$2)</xm:f>
          </x14:formula1>
          <xm:sqref>B6:C6</xm:sqref>
        </x14:dataValidation>
        <x14:dataValidation type="list" allowBlank="1" showInputMessage="1" showErrorMessage="1" prompt="Select relevance" xr:uid="{96BD3721-A4E4-4986-89EF-70021C4DDDCD}">
          <x14:formula1>
            <xm:f>'Exp Relevancy'!$A$2:$A$4</xm:f>
          </x14:formula1>
          <xm:sqref>C19:C37</xm:sqref>
        </x14:dataValidation>
        <x14:dataValidation type="list" showInputMessage="1" showErrorMessage="1" prompt="Select education level" xr:uid="{214E78DA-4318-45EC-90BE-CCB1D4FFC1F6}">
          <x14:formula1>
            <xm:f>'Education List'!$A$2:$A$7</xm:f>
          </x14:formula1>
          <xm:sqref>A10</xm:sqref>
        </x14:dataValidation>
        <x14:dataValidation type="list" allowBlank="1" showInputMessage="1" showErrorMessage="1" prompt="Select education level" xr:uid="{2E6AFFA8-9560-4490-BC2C-5C6E4C7E9411}">
          <x14:formula1>
            <xm:f>'Education List'!$A$2:$A$7</xm:f>
          </x14:formula1>
          <xm:sqref>A11:A15</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64937-A3FC-4A96-A7BF-4AD83AD9B37B}">
  <sheetPr codeName="Sheet43">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8.42578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IFERROR(_xlfn.IFS(Table41819202122232425262728293031323334353637383940414243[[#This Row],[NEW Formulae]],"Yes",0,""),"")</f>
        <v/>
      </c>
      <c r="I18" s="77" t="b" cm="1">
        <f t="array" ref="I18">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IFERROR(_xlfn.IFS(Table41819202122232425262728293031323334353637383940414243[[#This Row],[NEW Formulae]],"Yes",0,""),"")</f>
        <v/>
      </c>
      <c r="I19" s="83" t="b" cm="1">
        <f t="array" ref="I19">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IFERROR(_xlfn.IFS(Table41819202122232425262728293031323334353637383940414243[[#This Row],[NEW Formulae]],"Yes",0,""),"")</f>
        <v/>
      </c>
      <c r="I20" s="77" t="b" cm="1">
        <f t="array" ref="I20">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IFERROR(_xlfn.IFS(Table41819202122232425262728293031323334353637383940414243[[#This Row],[NEW Formulae]],"Yes",0,""),"")</f>
        <v/>
      </c>
      <c r="I21" s="77" t="b" cm="1">
        <f t="array" ref="I21">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IFERROR(_xlfn.IFS(Table41819202122232425262728293031323334353637383940414243[[#This Row],[NEW Formulae]],"Yes",0,""),"")</f>
        <v/>
      </c>
      <c r="I22" s="77" t="b" cm="1">
        <f t="array" ref="I22">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IFERROR(_xlfn.IFS(Table41819202122232425262728293031323334353637383940414243[[#This Row],[NEW Formulae]],"Yes",0,""),"")</f>
        <v/>
      </c>
      <c r="I23" s="77" t="b" cm="1">
        <f t="array" ref="I23">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IFERROR(_xlfn.IFS(Table41819202122232425262728293031323334353637383940414243[[#This Row],[NEW Formulae]],"Yes",0,""),"")</f>
        <v/>
      </c>
      <c r="I24" s="77" t="b" cm="1">
        <f t="array" ref="I24">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IFERROR(_xlfn.IFS(Table41819202122232425262728293031323334353637383940414243[[#This Row],[NEW Formulae]],"Yes",0,""),"")</f>
        <v/>
      </c>
      <c r="I25" s="77" t="b" cm="1">
        <f t="array" ref="I25">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IFERROR(_xlfn.IFS(Table41819202122232425262728293031323334353637383940414243[[#This Row],[NEW Formulae]],"Yes",0,""),"")</f>
        <v/>
      </c>
      <c r="I26" s="77" t="b" cm="1">
        <f t="array" ref="I26">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IFERROR(_xlfn.IFS(Table41819202122232425262728293031323334353637383940414243[[#This Row],[NEW Formulae]],"Yes",0,""),"")</f>
        <v/>
      </c>
      <c r="I27" s="77" t="b" cm="1">
        <f t="array" ref="I27">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IFERROR(_xlfn.IFS(Table41819202122232425262728293031323334353637383940414243[[#This Row],[NEW Formulae]],"Yes",0,""),"")</f>
        <v/>
      </c>
      <c r="I28" s="77" t="b" cm="1">
        <f t="array" ref="I28">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IFERROR(_xlfn.IFS(Table41819202122232425262728293031323334353637383940414243[[#This Row],[NEW Formulae]],"Yes",0,""),"")</f>
        <v/>
      </c>
      <c r="I29" s="77" t="b" cm="1">
        <f t="array" ref="I29">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IFERROR(_xlfn.IFS(Table41819202122232425262728293031323334353637383940414243[[#This Row],[NEW Formulae]],"Yes",0,""),"")</f>
        <v/>
      </c>
      <c r="I30" s="77" t="b" cm="1">
        <f t="array" ref="I30">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IFERROR(_xlfn.IFS(Table41819202122232425262728293031323334353637383940414243[[#This Row],[NEW Formulae]],"Yes",0,""),"")</f>
        <v/>
      </c>
      <c r="I31" s="77" t="b" cm="1">
        <f t="array" ref="I31">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IFERROR(_xlfn.IFS(Table41819202122232425262728293031323334353637383940414243[[#This Row],[NEW Formulae]],"Yes",0,""),"")</f>
        <v/>
      </c>
      <c r="I32" s="77" t="b" cm="1">
        <f t="array" ref="I32">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IFERROR(_xlfn.IFS(Table41819202122232425262728293031323334353637383940414243[[#This Row],[NEW Formulae]],"Yes",0,""),"")</f>
        <v/>
      </c>
      <c r="I33" s="77" t="b" cm="1">
        <f t="array" ref="I33">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IFERROR(_xlfn.IFS(Table41819202122232425262728293031323334353637383940414243[[#This Row],[NEW Formulae]],"Yes",0,""),"")</f>
        <v/>
      </c>
      <c r="I34" s="77" t="b" cm="1">
        <f t="array" ref="I34">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IFERROR(_xlfn.IFS(Table41819202122232425262728293031323334353637383940414243[[#This Row],[NEW Formulae]],"Yes",0,""),"")</f>
        <v/>
      </c>
      <c r="I35" s="77" t="b" cm="1">
        <f t="array" ref="I35">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IFERROR(_xlfn.IFS(Table41819202122232425262728293031323334353637383940414243[[#This Row],[NEW Formulae]],"Yes",0,""),"")</f>
        <v/>
      </c>
      <c r="I36" s="77" t="b" cm="1">
        <f t="array" ref="I36">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IFERROR(_xlfn.IFS(Table41819202122232425262728293031323334353637383940414243[[#This Row],[NEW Formulae]],"Yes",0,""),"")</f>
        <v/>
      </c>
      <c r="I37" s="77" t="b" cm="1">
        <f t="array" ref="I37">SUMPRODUCT((Table41819202122232425262728293031323334353637383940414243[[#This Row],[Start Date]]&lt;Table41819202122232425262728293031323334353637383940414243[**End Date])*(Table41819202122232425262728293031323334353637383940414243[[#This Row],[**End Date]]&gt;Table41819202122232425262728293031323334353637383940414243[Start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Hcl1qWQvnC2tFb7ibtQ3B57ADwf/49ifd+fouAT6KTiOWMPJDXnZTC6tJbaULgPV4Wn1+DbPUKinnw8LbEuCwg==" saltValue="QaumpS9XGFNDrzVkVgsGC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20"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A280439A-C481-4441-B124-3F7AE805B04E}">
      <formula1>COUNTIF($F$18:$F$37,F19)=1</formula1>
    </dataValidation>
    <dataValidation type="whole" allowBlank="1" showInputMessage="1" showErrorMessage="1" errorTitle="ERROR" error="Cannot exceed 40 hours" promptTitle="      Enter Hours" prompt="Cannot exceed 40 hours" sqref="D18:D37" xr:uid="{2CE5DAE0-EB7F-4767-A60D-A0F0387F3428}">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7A892436-E7CA-4F7D-97EC-6E57157B65AA}">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270BA194-0966-493A-B35A-3917C5BD8726}">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ED8CC09C-84AD-43F5-93EA-E07F69FA5087}">
          <x14:formula1>
            <xm:f>'Education List'!$A$2:$A$7</xm:f>
          </x14:formula1>
          <xm:sqref>A11:A15</xm:sqref>
        </x14:dataValidation>
        <x14:dataValidation type="list" showInputMessage="1" showErrorMessage="1" prompt="Select education level" xr:uid="{7E968751-D090-49F5-9CF7-70882B68077A}">
          <x14:formula1>
            <xm:f>'Education List'!$A$2:$A$7</xm:f>
          </x14:formula1>
          <xm:sqref>A10</xm:sqref>
        </x14:dataValidation>
        <x14:dataValidation type="list" allowBlank="1" showInputMessage="1" showErrorMessage="1" prompt="Select relevance" xr:uid="{1F2909FD-A6C5-444B-8B3C-AB846DBDD8D5}">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_x000a_" xr:uid="{F8B98417-6DEE-46AA-AFB1-9DE4D95CDA75}">
          <x14:formula1>
            <xm:f>_xlfn.ANCHORARRAY(MinQualsT!$J$2)</xm:f>
          </x14:formula1>
          <xm:sqref>B6:C6</xm:sqref>
        </x14:dataValidation>
        <x14:dataValidation type="list" allowBlank="1" showInputMessage="1" showErrorMessage="1" promptTitle="SELECT RELEVANCE" prompt="Not related_x000a_Indirectly related_x000a_Direcly related" xr:uid="{EF3F2CD5-4FCD-4C08-AC31-63307DF70513}">
          <x14:formula1>
            <xm:f>'Exp Relevancy'!$A$2:$A$4</xm:f>
          </x14:formula1>
          <xm:sqref>C18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0A464-FA87-4718-92D4-A78A23807AA1}">
  <sheetPr codeName="Sheet44">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6.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IFERROR(_xlfn.IFS(Table4181920212223242526272829303132333435363738394041424344[[#This Row],[NEW Formulae]],"Yes",0,""),"")</f>
        <v/>
      </c>
      <c r="I18" s="77" t="b" cm="1">
        <f t="array" ref="I18">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IFERROR(_xlfn.IFS(Table4181920212223242526272829303132333435363738394041424344[[#This Row],[NEW Formulae]],"Yes",0,""),"")</f>
        <v/>
      </c>
      <c r="I19" s="83" t="b" cm="1">
        <f t="array" ref="I19">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IFERROR(_xlfn.IFS(Table4181920212223242526272829303132333435363738394041424344[[#This Row],[NEW Formulae]],"Yes",0,""),"")</f>
        <v/>
      </c>
      <c r="I20" s="77" t="b" cm="1">
        <f t="array" ref="I20">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IFERROR(_xlfn.IFS(Table4181920212223242526272829303132333435363738394041424344[[#This Row],[NEW Formulae]],"Yes",0,""),"")</f>
        <v/>
      </c>
      <c r="I21" s="77" t="b" cm="1">
        <f t="array" ref="I21">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IFERROR(_xlfn.IFS(Table4181920212223242526272829303132333435363738394041424344[[#This Row],[NEW Formulae]],"Yes",0,""),"")</f>
        <v/>
      </c>
      <c r="I22" s="77" t="b" cm="1">
        <f t="array" ref="I22">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IFERROR(_xlfn.IFS(Table4181920212223242526272829303132333435363738394041424344[[#This Row],[NEW Formulae]],"Yes",0,""),"")</f>
        <v/>
      </c>
      <c r="I23" s="77" t="b" cm="1">
        <f t="array" ref="I23">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IFERROR(_xlfn.IFS(Table4181920212223242526272829303132333435363738394041424344[[#This Row],[NEW Formulae]],"Yes",0,""),"")</f>
        <v/>
      </c>
      <c r="I24" s="77" t="b" cm="1">
        <f t="array" ref="I24">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IFERROR(_xlfn.IFS(Table4181920212223242526272829303132333435363738394041424344[[#This Row],[NEW Formulae]],"Yes",0,""),"")</f>
        <v/>
      </c>
      <c r="I25" s="77" t="b" cm="1">
        <f t="array" ref="I25">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IFERROR(_xlfn.IFS(Table4181920212223242526272829303132333435363738394041424344[[#This Row],[NEW Formulae]],"Yes",0,""),"")</f>
        <v/>
      </c>
      <c r="I26" s="77" t="b" cm="1">
        <f t="array" ref="I26">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IFERROR(_xlfn.IFS(Table4181920212223242526272829303132333435363738394041424344[[#This Row],[NEW Formulae]],"Yes",0,""),"")</f>
        <v/>
      </c>
      <c r="I27" s="77" t="b" cm="1">
        <f t="array" ref="I27">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IFERROR(_xlfn.IFS(Table4181920212223242526272829303132333435363738394041424344[[#This Row],[NEW Formulae]],"Yes",0,""),"")</f>
        <v/>
      </c>
      <c r="I28" s="77" t="b" cm="1">
        <f t="array" ref="I28">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IFERROR(_xlfn.IFS(Table4181920212223242526272829303132333435363738394041424344[[#This Row],[NEW Formulae]],"Yes",0,""),"")</f>
        <v/>
      </c>
      <c r="I29" s="77" t="b" cm="1">
        <f t="array" ref="I29">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IFERROR(_xlfn.IFS(Table4181920212223242526272829303132333435363738394041424344[[#This Row],[NEW Formulae]],"Yes",0,""),"")</f>
        <v/>
      </c>
      <c r="I30" s="77" t="b" cm="1">
        <f t="array" ref="I30">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IFERROR(_xlfn.IFS(Table4181920212223242526272829303132333435363738394041424344[[#This Row],[NEW Formulae]],"Yes",0,""),"")</f>
        <v/>
      </c>
      <c r="I31" s="77" t="b" cm="1">
        <f t="array" ref="I31">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IFERROR(_xlfn.IFS(Table4181920212223242526272829303132333435363738394041424344[[#This Row],[NEW Formulae]],"Yes",0,""),"")</f>
        <v/>
      </c>
      <c r="I32" s="77" t="b" cm="1">
        <f t="array" ref="I32">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IFERROR(_xlfn.IFS(Table4181920212223242526272829303132333435363738394041424344[[#This Row],[NEW Formulae]],"Yes",0,""),"")</f>
        <v/>
      </c>
      <c r="I33" s="77" t="b" cm="1">
        <f t="array" ref="I33">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IFERROR(_xlfn.IFS(Table4181920212223242526272829303132333435363738394041424344[[#This Row],[NEW Formulae]],"Yes",0,""),"")</f>
        <v/>
      </c>
      <c r="I34" s="77" t="b" cm="1">
        <f t="array" ref="I34">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IFERROR(_xlfn.IFS(Table4181920212223242526272829303132333435363738394041424344[[#This Row],[NEW Formulae]],"Yes",0,""),"")</f>
        <v/>
      </c>
      <c r="I35" s="77" t="b" cm="1">
        <f t="array" ref="I35">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IFERROR(_xlfn.IFS(Table4181920212223242526272829303132333435363738394041424344[[#This Row],[NEW Formulae]],"Yes",0,""),"")</f>
        <v/>
      </c>
      <c r="I36" s="77" t="b" cm="1">
        <f t="array" ref="I36">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IFERROR(_xlfn.IFS(Table4181920212223242526272829303132333435363738394041424344[[#This Row],[NEW Formulae]],"Yes",0,""),"")</f>
        <v/>
      </c>
      <c r="I37" s="77" t="b" cm="1">
        <f t="array" ref="I37">SUMPRODUCT((Table4181920212223242526272829303132333435363738394041424344[[#This Row],[Start Date]]&lt;Table4181920212223242526272829303132333435363738394041424344[**End Date])*(Table4181920212223242526272829303132333435363738394041424344[[#This Row],[**End Date]]&gt;Table4181920212223242526272829303132333435363738394041424344[Start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PrOKg9DF1uEa97BPsnxLUOgcaJXqgknR3lmwsNbMz40Ok4ZQiWOoT5G9PhMWwqdz2VgTz/TIfzLcD0Si1m734Q==" saltValue="7cYGw73zjAtXsvaRmdTF9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9"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F3269654-7501-4F64-A054-FDAE2A7B570F}">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B0D57328-66E6-4359-9847-48408A7420AB}">
      <formula1>COUNTIF($E$18:$E$37,E18)=1</formula1>
    </dataValidation>
    <dataValidation type="whole" allowBlank="1" showInputMessage="1" showErrorMessage="1" errorTitle="ERROR" error="Cannot exceed 40 hours" promptTitle="      Enter Hours" prompt="Cannot exceed 40 hours" sqref="D18:D37" xr:uid="{F5DC2E85-8421-4848-B096-B98FEC2C2149}">
      <formula1>0</formula1>
      <formula2>40</formula2>
    </dataValidation>
    <dataValidation type="custom" errorStyle="warning" allowBlank="1" showInputMessage="1" showErrorMessage="1" errorTitle="ERROR" error="Dates must not overlap" sqref="F19:F37" xr:uid="{32B88BF2-456D-4795-9740-DC0D8D1650DA}">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9FEC095A-A845-4958-AD03-107C71BDB183}">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45ADE0FB-9ACD-4B84-9B42-0270FC62B0AA}">
          <x14:formula1>
            <xm:f>_xlfn.ANCHORARRAY(MinQualsT!$J$2)</xm:f>
          </x14:formula1>
          <xm:sqref>B6:C6</xm:sqref>
        </x14:dataValidation>
        <x14:dataValidation type="list" allowBlank="1" showInputMessage="1" showErrorMessage="1" prompt="Select relevance" xr:uid="{4DD90A85-3934-4E37-8C09-27AA5F7BAE54}">
          <x14:formula1>
            <xm:f>'Exp Relevancy'!$A$2:$A$4</xm:f>
          </x14:formula1>
          <xm:sqref>C19:C37</xm:sqref>
        </x14:dataValidation>
        <x14:dataValidation type="list" showInputMessage="1" showErrorMessage="1" prompt="Select education level" xr:uid="{A6B8E92B-F7B0-4106-B897-95DB9359C983}">
          <x14:formula1>
            <xm:f>'Education List'!$A$2:$A$7</xm:f>
          </x14:formula1>
          <xm:sqref>A10</xm:sqref>
        </x14:dataValidation>
        <x14:dataValidation type="list" allowBlank="1" showInputMessage="1" showErrorMessage="1" prompt="Select education level" xr:uid="{EC79FE8F-5EC3-479C-9547-FF277A05CE42}">
          <x14:formula1>
            <xm:f>'Education List'!$A$2:$A$7</xm:f>
          </x14:formula1>
          <xm:sqref>A11:A15</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BD62D-1613-4010-90B4-77D1C07883D9}">
  <sheetPr codeName="Sheet45">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7.71093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IFERROR(_xlfn.IFS(Table418192021222324252627282930313233343536373839404142434445[[#This Row],[NEW Formulae]],"Yes",0,""),"")</f>
        <v/>
      </c>
      <c r="I18" s="77" t="b" cm="1">
        <f t="array" ref="I18">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IFERROR(_xlfn.IFS(Table418192021222324252627282930313233343536373839404142434445[[#This Row],[NEW Formulae]],"Yes",0,""),"")</f>
        <v/>
      </c>
      <c r="I19" s="83" t="b" cm="1">
        <f t="array" ref="I19">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IFERROR(_xlfn.IFS(Table418192021222324252627282930313233343536373839404142434445[[#This Row],[NEW Formulae]],"Yes",0,""),"")</f>
        <v/>
      </c>
      <c r="I20" s="77" t="b" cm="1">
        <f t="array" ref="I20">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IFERROR(_xlfn.IFS(Table418192021222324252627282930313233343536373839404142434445[[#This Row],[NEW Formulae]],"Yes",0,""),"")</f>
        <v/>
      </c>
      <c r="I21" s="77" t="b" cm="1">
        <f t="array" ref="I21">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IFERROR(_xlfn.IFS(Table418192021222324252627282930313233343536373839404142434445[[#This Row],[NEW Formulae]],"Yes",0,""),"")</f>
        <v/>
      </c>
      <c r="I22" s="77" t="b" cm="1">
        <f t="array" ref="I22">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IFERROR(_xlfn.IFS(Table418192021222324252627282930313233343536373839404142434445[[#This Row],[NEW Formulae]],"Yes",0,""),"")</f>
        <v/>
      </c>
      <c r="I23" s="77" t="b" cm="1">
        <f t="array" ref="I23">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IFERROR(_xlfn.IFS(Table418192021222324252627282930313233343536373839404142434445[[#This Row],[NEW Formulae]],"Yes",0,""),"")</f>
        <v/>
      </c>
      <c r="I24" s="77" t="b" cm="1">
        <f t="array" ref="I24">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IFERROR(_xlfn.IFS(Table418192021222324252627282930313233343536373839404142434445[[#This Row],[NEW Formulae]],"Yes",0,""),"")</f>
        <v/>
      </c>
      <c r="I25" s="77" t="b" cm="1">
        <f t="array" ref="I25">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IFERROR(_xlfn.IFS(Table418192021222324252627282930313233343536373839404142434445[[#This Row],[NEW Formulae]],"Yes",0,""),"")</f>
        <v/>
      </c>
      <c r="I26" s="77" t="b" cm="1">
        <f t="array" ref="I26">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IFERROR(_xlfn.IFS(Table418192021222324252627282930313233343536373839404142434445[[#This Row],[NEW Formulae]],"Yes",0,""),"")</f>
        <v/>
      </c>
      <c r="I27" s="77" t="b" cm="1">
        <f t="array" ref="I27">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IFERROR(_xlfn.IFS(Table418192021222324252627282930313233343536373839404142434445[[#This Row],[NEW Formulae]],"Yes",0,""),"")</f>
        <v/>
      </c>
      <c r="I28" s="77" t="b" cm="1">
        <f t="array" ref="I28">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IFERROR(_xlfn.IFS(Table418192021222324252627282930313233343536373839404142434445[[#This Row],[NEW Formulae]],"Yes",0,""),"")</f>
        <v/>
      </c>
      <c r="I29" s="77" t="b" cm="1">
        <f t="array" ref="I29">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IFERROR(_xlfn.IFS(Table418192021222324252627282930313233343536373839404142434445[[#This Row],[NEW Formulae]],"Yes",0,""),"")</f>
        <v/>
      </c>
      <c r="I30" s="77" t="b" cm="1">
        <f t="array" ref="I30">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IFERROR(_xlfn.IFS(Table418192021222324252627282930313233343536373839404142434445[[#This Row],[NEW Formulae]],"Yes",0,""),"")</f>
        <v/>
      </c>
      <c r="I31" s="77" t="b" cm="1">
        <f t="array" ref="I31">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IFERROR(_xlfn.IFS(Table418192021222324252627282930313233343536373839404142434445[[#This Row],[NEW Formulae]],"Yes",0,""),"")</f>
        <v/>
      </c>
      <c r="I32" s="77" t="b" cm="1">
        <f t="array" ref="I32">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IFERROR(_xlfn.IFS(Table418192021222324252627282930313233343536373839404142434445[[#This Row],[NEW Formulae]],"Yes",0,""),"")</f>
        <v/>
      </c>
      <c r="I33" s="77" t="b" cm="1">
        <f t="array" ref="I33">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IFERROR(_xlfn.IFS(Table418192021222324252627282930313233343536373839404142434445[[#This Row],[NEW Formulae]],"Yes",0,""),"")</f>
        <v/>
      </c>
      <c r="I34" s="77" t="b" cm="1">
        <f t="array" ref="I34">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IFERROR(_xlfn.IFS(Table418192021222324252627282930313233343536373839404142434445[[#This Row],[NEW Formulae]],"Yes",0,""),"")</f>
        <v/>
      </c>
      <c r="I35" s="77" t="b" cm="1">
        <f t="array" ref="I35">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IFERROR(_xlfn.IFS(Table418192021222324252627282930313233343536373839404142434445[[#This Row],[NEW Formulae]],"Yes",0,""),"")</f>
        <v/>
      </c>
      <c r="I36" s="77" t="b" cm="1">
        <f t="array" ref="I36">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IFERROR(_xlfn.IFS(Table418192021222324252627282930313233343536373839404142434445[[#This Row],[NEW Formulae]],"Yes",0,""),"")</f>
        <v/>
      </c>
      <c r="I37" s="77" t="b" cm="1">
        <f t="array" ref="I37">SUMPRODUCT((Table418192021222324252627282930313233343536373839404142434445[[#This Row],[Start Date]]&lt;Table418192021222324252627282930313233343536373839404142434445[**End Date])*(Table418192021222324252627282930313233343536373839404142434445[[#This Row],[**End Date]]&gt;Table418192021222324252627282930313233343536373839404142434445[Start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C0CRRxlgrjP3Fz0ns0bzVna0jE6QiE125DFma4r0UlO1MO3U8caBJxi+pQaJNsgwA39nU3ZfM3xyirFcID2SmA==" saltValue="Y1Eisy6RcJR4eTW59/YNf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8"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217005B1-5FBB-4709-8DC2-C3311A868F4E}">
      <formula1>COUNTIF($F$18:$F$37,F19)=1</formula1>
    </dataValidation>
    <dataValidation type="whole" allowBlank="1" showInputMessage="1" showErrorMessage="1" errorTitle="ERROR" error="Cannot exceed 40 hours" promptTitle="      Enter Hours" prompt="Cannot exceed 40 hours" sqref="D18:D37" xr:uid="{A4642F35-A0A9-4654-B760-D1E1C58273F5}">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46FB86D6-69D3-4E7F-8657-47CED82DA230}">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F6F56518-23FA-4239-841C-CA197B928E23}">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DF0A79B9-4133-44B6-B910-8688910AA4E4}">
          <x14:formula1>
            <xm:f>'Education List'!$A$2:$A$7</xm:f>
          </x14:formula1>
          <xm:sqref>A11:A15</xm:sqref>
        </x14:dataValidation>
        <x14:dataValidation type="list" showInputMessage="1" showErrorMessage="1" prompt="Select education level" xr:uid="{E2AB065D-367A-44E7-8A81-A7D6C13F397D}">
          <x14:formula1>
            <xm:f>'Education List'!$A$2:$A$7</xm:f>
          </x14:formula1>
          <xm:sqref>A10</xm:sqref>
        </x14:dataValidation>
        <x14:dataValidation type="list" allowBlank="1" showInputMessage="1" showErrorMessage="1" prompt="Select relevance" xr:uid="{4164D2F4-AA28-4211-AB99-04DCC89EF565}">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6BF1894C-1FDC-4E2A-9D23-48F91F0BFF85}">
          <x14:formula1>
            <xm:f>_xlfn.ANCHORARRAY(MinQualsT!$J$2)</xm:f>
          </x14:formula1>
          <xm:sqref>B6:C6</xm:sqref>
        </x14:dataValidation>
        <x14:dataValidation type="list" allowBlank="1" showInputMessage="1" showErrorMessage="1" promptTitle="SELECT RELEVANCE" prompt="Not related_x000a_Indirectly related_x000a_Direcly related" xr:uid="{BECF2719-0FD1-4A62-8BC3-71C94E2848F7}">
          <x14:formula1>
            <xm:f>'Exp Relevancy'!$A$2:$A$4</xm:f>
          </x14:formula1>
          <xm:sqref>C18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1A1D-FD2D-47D0-AF2A-FABDEBBDF418}">
  <sheetPr codeName="Sheet46">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8.71093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IFERROR(_xlfn.IFS(Table41819202122232425262728293031323334353637383940414243444546[[#This Row],[NEW Formulae]],"Yes",0,""),"")</f>
        <v/>
      </c>
      <c r="I18" s="77" t="b" cm="1">
        <f t="array" ref="I18">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IFERROR(_xlfn.IFS(Table41819202122232425262728293031323334353637383940414243444546[[#This Row],[NEW Formulae]],"Yes",0,""),"")</f>
        <v/>
      </c>
      <c r="I19" s="83" t="b" cm="1">
        <f t="array" ref="I19">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IFERROR(_xlfn.IFS(Table41819202122232425262728293031323334353637383940414243444546[[#This Row],[NEW Formulae]],"Yes",0,""),"")</f>
        <v/>
      </c>
      <c r="I20" s="77" t="b" cm="1">
        <f t="array" ref="I20">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IFERROR(_xlfn.IFS(Table41819202122232425262728293031323334353637383940414243444546[[#This Row],[NEW Formulae]],"Yes",0,""),"")</f>
        <v/>
      </c>
      <c r="I21" s="77" t="b" cm="1">
        <f t="array" ref="I21">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IFERROR(_xlfn.IFS(Table41819202122232425262728293031323334353637383940414243444546[[#This Row],[NEW Formulae]],"Yes",0,""),"")</f>
        <v/>
      </c>
      <c r="I22" s="77" t="b" cm="1">
        <f t="array" ref="I22">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IFERROR(_xlfn.IFS(Table41819202122232425262728293031323334353637383940414243444546[[#This Row],[NEW Formulae]],"Yes",0,""),"")</f>
        <v/>
      </c>
      <c r="I23" s="77" t="b" cm="1">
        <f t="array" ref="I23">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IFERROR(_xlfn.IFS(Table41819202122232425262728293031323334353637383940414243444546[[#This Row],[NEW Formulae]],"Yes",0,""),"")</f>
        <v/>
      </c>
      <c r="I24" s="77" t="b" cm="1">
        <f t="array" ref="I24">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IFERROR(_xlfn.IFS(Table41819202122232425262728293031323334353637383940414243444546[[#This Row],[NEW Formulae]],"Yes",0,""),"")</f>
        <v/>
      </c>
      <c r="I25" s="77" t="b" cm="1">
        <f t="array" ref="I25">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IFERROR(_xlfn.IFS(Table41819202122232425262728293031323334353637383940414243444546[[#This Row],[NEW Formulae]],"Yes",0,""),"")</f>
        <v/>
      </c>
      <c r="I26" s="77" t="b" cm="1">
        <f t="array" ref="I26">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IFERROR(_xlfn.IFS(Table41819202122232425262728293031323334353637383940414243444546[[#This Row],[NEW Formulae]],"Yes",0,""),"")</f>
        <v/>
      </c>
      <c r="I27" s="77" t="b" cm="1">
        <f t="array" ref="I27">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IFERROR(_xlfn.IFS(Table41819202122232425262728293031323334353637383940414243444546[[#This Row],[NEW Formulae]],"Yes",0,""),"")</f>
        <v/>
      </c>
      <c r="I28" s="77" t="b" cm="1">
        <f t="array" ref="I28">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IFERROR(_xlfn.IFS(Table41819202122232425262728293031323334353637383940414243444546[[#This Row],[NEW Formulae]],"Yes",0,""),"")</f>
        <v/>
      </c>
      <c r="I29" s="77" t="b" cm="1">
        <f t="array" ref="I29">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IFERROR(_xlfn.IFS(Table41819202122232425262728293031323334353637383940414243444546[[#This Row],[NEW Formulae]],"Yes",0,""),"")</f>
        <v/>
      </c>
      <c r="I30" s="77" t="b" cm="1">
        <f t="array" ref="I30">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IFERROR(_xlfn.IFS(Table41819202122232425262728293031323334353637383940414243444546[[#This Row],[NEW Formulae]],"Yes",0,""),"")</f>
        <v/>
      </c>
      <c r="I31" s="77" t="b" cm="1">
        <f t="array" ref="I31">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IFERROR(_xlfn.IFS(Table41819202122232425262728293031323334353637383940414243444546[[#This Row],[NEW Formulae]],"Yes",0,""),"")</f>
        <v/>
      </c>
      <c r="I32" s="77" t="b" cm="1">
        <f t="array" ref="I32">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IFERROR(_xlfn.IFS(Table41819202122232425262728293031323334353637383940414243444546[[#This Row],[NEW Formulae]],"Yes",0,""),"")</f>
        <v/>
      </c>
      <c r="I33" s="77" t="b" cm="1">
        <f t="array" ref="I33">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IFERROR(_xlfn.IFS(Table41819202122232425262728293031323334353637383940414243444546[[#This Row],[NEW Formulae]],"Yes",0,""),"")</f>
        <v/>
      </c>
      <c r="I34" s="77" t="b" cm="1">
        <f t="array" ref="I34">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IFERROR(_xlfn.IFS(Table41819202122232425262728293031323334353637383940414243444546[[#This Row],[NEW Formulae]],"Yes",0,""),"")</f>
        <v/>
      </c>
      <c r="I35" s="77" t="b" cm="1">
        <f t="array" ref="I35">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IFERROR(_xlfn.IFS(Table41819202122232425262728293031323334353637383940414243444546[[#This Row],[NEW Formulae]],"Yes",0,""),"")</f>
        <v/>
      </c>
      <c r="I36" s="77" t="b" cm="1">
        <f t="array" ref="I36">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IFERROR(_xlfn.IFS(Table41819202122232425262728293031323334353637383940414243444546[[#This Row],[NEW Formulae]],"Yes",0,""),"")</f>
        <v/>
      </c>
      <c r="I37" s="77" t="b" cm="1">
        <f t="array" ref="I37">SUMPRODUCT((Table41819202122232425262728293031323334353637383940414243444546[[#This Row],[Start Date]]&lt;Table41819202122232425262728293031323334353637383940414243444546[**End Date])*(Table41819202122232425262728293031323334353637383940414243444546[[#This Row],[**End Date]]&gt;Table41819202122232425262728293031323334353637383940414243444546[Start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4dj9d7txAsFMVIU4GWw3kTuycEoha4Jt2mQa0VM8jk8pucrNm52Jfn0WC4J2DVegLlf4TEU4AM+bk1cgmAR2jQ==" saltValue="eJ/NqGTQEFso5cIvGhTMD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7"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54E9CBBF-E258-47F3-8CF0-D6A66BD88C47}">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76EACA72-CA38-4EF6-88EE-C1633D4B568D}">
      <formula1>COUNTIF($E$18:$E$37,E18)=1</formula1>
    </dataValidation>
    <dataValidation type="whole" allowBlank="1" showInputMessage="1" showErrorMessage="1" errorTitle="ERROR" error="Cannot exceed 40 hours" promptTitle="      Enter Hours" prompt="Cannot exceed 40 hours" sqref="D18:D37" xr:uid="{D5A52D9E-9341-4383-99DD-C537F73E585E}">
      <formula1>0</formula1>
      <formula2>40</formula2>
    </dataValidation>
    <dataValidation type="custom" errorStyle="warning" allowBlank="1" showInputMessage="1" showErrorMessage="1" errorTitle="ERROR" error="Dates must not overlap" sqref="F19:F37" xr:uid="{334172E7-65F1-44C2-81FE-F20E48F571A2}">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B508DD1A-752D-4A60-B168-EF812442FECE}">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87F38FDB-E3D0-4BF6-8196-CBEABA3F2BC4}">
          <x14:formula1>
            <xm:f>_xlfn.ANCHORARRAY(MinQualsT!$J$2)</xm:f>
          </x14:formula1>
          <xm:sqref>B6:C6</xm:sqref>
        </x14:dataValidation>
        <x14:dataValidation type="list" allowBlank="1" showInputMessage="1" showErrorMessage="1" prompt="Select relevance" xr:uid="{03ED9A3B-20C0-4F4E-A233-51A5E4A7140C}">
          <x14:formula1>
            <xm:f>'Exp Relevancy'!$A$2:$A$4</xm:f>
          </x14:formula1>
          <xm:sqref>C19:C37</xm:sqref>
        </x14:dataValidation>
        <x14:dataValidation type="list" showInputMessage="1" showErrorMessage="1" prompt="Select education level" xr:uid="{3414CE32-B152-4334-8FE4-5F99DD382F51}">
          <x14:formula1>
            <xm:f>'Education List'!$A$2:$A$7</xm:f>
          </x14:formula1>
          <xm:sqref>A10</xm:sqref>
        </x14:dataValidation>
        <x14:dataValidation type="list" allowBlank="1" showInputMessage="1" showErrorMessage="1" prompt="Select education level" xr:uid="{B10F4546-BB2D-4095-A062-4E158B253106}">
          <x14:formula1>
            <xm:f>'Education List'!$A$2:$A$7</xm:f>
          </x14:formula1>
          <xm:sqref>A11:A15</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AEF2C-27B8-4EA0-B4CB-F61D946D18C4}">
  <sheetPr codeName="Sheet47">
    <pageSetUpPr fitToPage="1"/>
  </sheetPr>
  <dimension ref="A1:L45"/>
  <sheetViews>
    <sheetView showGridLines="0" zoomScale="98" zoomScaleNormal="98" workbookViewId="0">
      <selection activeCell="L1" sqref="L1"/>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9.5703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IFERROR(_xlfn.IFS(Table4181920212223242526272829303132333435363738394041424344454647[[#This Row],[NEW Formulae]],"Yes",0,""),"")</f>
        <v/>
      </c>
      <c r="I18" s="77" t="b" cm="1">
        <f t="array" ref="I18">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IFERROR(_xlfn.IFS(Table4181920212223242526272829303132333435363738394041424344454647[[#This Row],[NEW Formulae]],"Yes",0,""),"")</f>
        <v/>
      </c>
      <c r="I19" s="83" t="b" cm="1">
        <f t="array" ref="I19">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IFERROR(_xlfn.IFS(Table4181920212223242526272829303132333435363738394041424344454647[[#This Row],[NEW Formulae]],"Yes",0,""),"")</f>
        <v/>
      </c>
      <c r="I20" s="77" t="b" cm="1">
        <f t="array" ref="I20">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IFERROR(_xlfn.IFS(Table4181920212223242526272829303132333435363738394041424344454647[[#This Row],[NEW Formulae]],"Yes",0,""),"")</f>
        <v/>
      </c>
      <c r="I21" s="77" t="b" cm="1">
        <f t="array" ref="I21">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IFERROR(_xlfn.IFS(Table4181920212223242526272829303132333435363738394041424344454647[[#This Row],[NEW Formulae]],"Yes",0,""),"")</f>
        <v/>
      </c>
      <c r="I22" s="77" t="b" cm="1">
        <f t="array" ref="I22">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IFERROR(_xlfn.IFS(Table4181920212223242526272829303132333435363738394041424344454647[[#This Row],[NEW Formulae]],"Yes",0,""),"")</f>
        <v/>
      </c>
      <c r="I23" s="77" t="b" cm="1">
        <f t="array" ref="I23">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IFERROR(_xlfn.IFS(Table4181920212223242526272829303132333435363738394041424344454647[[#This Row],[NEW Formulae]],"Yes",0,""),"")</f>
        <v/>
      </c>
      <c r="I24" s="77" t="b" cm="1">
        <f t="array" ref="I24">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IFERROR(_xlfn.IFS(Table4181920212223242526272829303132333435363738394041424344454647[[#This Row],[NEW Formulae]],"Yes",0,""),"")</f>
        <v/>
      </c>
      <c r="I25" s="77" t="b" cm="1">
        <f t="array" ref="I25">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IFERROR(_xlfn.IFS(Table4181920212223242526272829303132333435363738394041424344454647[[#This Row],[NEW Formulae]],"Yes",0,""),"")</f>
        <v/>
      </c>
      <c r="I26" s="77" t="b" cm="1">
        <f t="array" ref="I26">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IFERROR(_xlfn.IFS(Table4181920212223242526272829303132333435363738394041424344454647[[#This Row],[NEW Formulae]],"Yes",0,""),"")</f>
        <v/>
      </c>
      <c r="I27" s="77" t="b" cm="1">
        <f t="array" ref="I27">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IFERROR(_xlfn.IFS(Table4181920212223242526272829303132333435363738394041424344454647[[#This Row],[NEW Formulae]],"Yes",0,""),"")</f>
        <v/>
      </c>
      <c r="I28" s="77" t="b" cm="1">
        <f t="array" ref="I28">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IFERROR(_xlfn.IFS(Table4181920212223242526272829303132333435363738394041424344454647[[#This Row],[NEW Formulae]],"Yes",0,""),"")</f>
        <v/>
      </c>
      <c r="I29" s="77" t="b" cm="1">
        <f t="array" ref="I29">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IFERROR(_xlfn.IFS(Table4181920212223242526272829303132333435363738394041424344454647[[#This Row],[NEW Formulae]],"Yes",0,""),"")</f>
        <v/>
      </c>
      <c r="I30" s="77" t="b" cm="1">
        <f t="array" ref="I30">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IFERROR(_xlfn.IFS(Table4181920212223242526272829303132333435363738394041424344454647[[#This Row],[NEW Formulae]],"Yes",0,""),"")</f>
        <v/>
      </c>
      <c r="I31" s="77" t="b" cm="1">
        <f t="array" ref="I31">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IFERROR(_xlfn.IFS(Table4181920212223242526272829303132333435363738394041424344454647[[#This Row],[NEW Formulae]],"Yes",0,""),"")</f>
        <v/>
      </c>
      <c r="I32" s="77" t="b" cm="1">
        <f t="array" ref="I32">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IFERROR(_xlfn.IFS(Table4181920212223242526272829303132333435363738394041424344454647[[#This Row],[NEW Formulae]],"Yes",0,""),"")</f>
        <v/>
      </c>
      <c r="I33" s="77" t="b" cm="1">
        <f t="array" ref="I33">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IFERROR(_xlfn.IFS(Table4181920212223242526272829303132333435363738394041424344454647[[#This Row],[NEW Formulae]],"Yes",0,""),"")</f>
        <v/>
      </c>
      <c r="I34" s="77" t="b" cm="1">
        <f t="array" ref="I34">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IFERROR(_xlfn.IFS(Table4181920212223242526272829303132333435363738394041424344454647[[#This Row],[NEW Formulae]],"Yes",0,""),"")</f>
        <v/>
      </c>
      <c r="I35" s="77" t="b" cm="1">
        <f t="array" ref="I35">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IFERROR(_xlfn.IFS(Table4181920212223242526272829303132333435363738394041424344454647[[#This Row],[NEW Formulae]],"Yes",0,""),"")</f>
        <v/>
      </c>
      <c r="I36" s="77" t="b" cm="1">
        <f t="array" ref="I36">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IFERROR(_xlfn.IFS(Table4181920212223242526272829303132333435363738394041424344454647[[#This Row],[NEW Formulae]],"Yes",0,""),"")</f>
        <v/>
      </c>
      <c r="I37" s="77" t="b" cm="1">
        <f t="array" ref="I37">SUMPRODUCT((Table4181920212223242526272829303132333435363738394041424344454647[[#This Row],[Start Date]]&lt;Table4181920212223242526272829303132333435363738394041424344454647[**End Date])*(Table4181920212223242526272829303132333435363738394041424344454647[[#This Row],[**End Date]]&gt;Table4181920212223242526272829303132333435363738394041424344454647[Start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ootUV53eYiRSv4iHl+wsPzLIVXqTqeSHEPOGFJwRAZnXb3f/UnqDSnYNZY5QOxN8219k9NP/rZdOc9RkHtX/Xg==" saltValue="P8bvbvaT7f3P/YPQV+iv7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6"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88E166E9-7944-4CE3-9447-86C4F6944D46}">
      <formula1>COUNTIF($F$18:$F$37,F19)=1</formula1>
    </dataValidation>
    <dataValidation type="whole" allowBlank="1" showInputMessage="1" showErrorMessage="1" errorTitle="ERROR" error="Cannot exceed 40 hours" promptTitle="      Enter Hours" prompt="Cannot exceed 40 hours" sqref="D18:D37" xr:uid="{B55C7634-CC2A-40C7-9BD4-EDA6796023BC}">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BFAC8B93-081F-4C78-8B82-043BAA3CC5BC}">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1B8E549B-2A63-4971-B1C0-DA378EAEEE72}">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E47AFCD6-139A-4C86-B8C3-731DA058C26E}">
          <x14:formula1>
            <xm:f>'Education List'!$A$2:$A$7</xm:f>
          </x14:formula1>
          <xm:sqref>A11:A15</xm:sqref>
        </x14:dataValidation>
        <x14:dataValidation type="list" showInputMessage="1" showErrorMessage="1" prompt="Select education level" xr:uid="{71B40ACC-413B-4CDB-9579-6191734B9B63}">
          <x14:formula1>
            <xm:f>'Education List'!$A$2:$A$7</xm:f>
          </x14:formula1>
          <xm:sqref>A10</xm:sqref>
        </x14:dataValidation>
        <x14:dataValidation type="list" allowBlank="1" showInputMessage="1" showErrorMessage="1" prompt="Select relevance" xr:uid="{761AF428-5214-4ED4-AADD-97ABC2D233A3}">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 xr:uid="{75D1556D-E795-45A6-A2F5-E16EC003A51E}">
          <x14:formula1>
            <xm:f>_xlfn.ANCHORARRAY(MinQualsT!$J$2)</xm:f>
          </x14:formula1>
          <xm:sqref>B6:C6</xm:sqref>
        </x14:dataValidation>
        <x14:dataValidation type="list" allowBlank="1" showInputMessage="1" showErrorMessage="1" promptTitle="SELECT RELEVANCE" prompt="Not related_x000a_Indirectly related_x000a_Direcly related" xr:uid="{95D77AA6-789C-4275-A3FE-29995F8D4A6C}">
          <x14:formula1>
            <xm:f>'Exp Relevancy'!$A$2:$A$4</xm:f>
          </x14:formula1>
          <xm:sqref>C18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6DB35-B021-4C13-A6A8-C928445F608D}">
  <sheetPr codeName="Sheet48">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9.5703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IFERROR(_xlfn.IFS(Table418192021222324252627282930313233343536373839404142434445464748[[#This Row],[NEW Formulae]],"Yes",0,""),"")</f>
        <v/>
      </c>
      <c r="I18" s="77" t="b" cm="1">
        <f t="array" ref="I18">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IFERROR(_xlfn.IFS(Table418192021222324252627282930313233343536373839404142434445464748[[#This Row],[NEW Formulae]],"Yes",0,""),"")</f>
        <v/>
      </c>
      <c r="I19" s="83" t="b" cm="1">
        <f t="array" ref="I19">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IFERROR(_xlfn.IFS(Table418192021222324252627282930313233343536373839404142434445464748[[#This Row],[NEW Formulae]],"Yes",0,""),"")</f>
        <v/>
      </c>
      <c r="I20" s="77" t="b" cm="1">
        <f t="array" ref="I20">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IFERROR(_xlfn.IFS(Table418192021222324252627282930313233343536373839404142434445464748[[#This Row],[NEW Formulae]],"Yes",0,""),"")</f>
        <v/>
      </c>
      <c r="I21" s="77" t="b" cm="1">
        <f t="array" ref="I21">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IFERROR(_xlfn.IFS(Table418192021222324252627282930313233343536373839404142434445464748[[#This Row],[NEW Formulae]],"Yes",0,""),"")</f>
        <v/>
      </c>
      <c r="I22" s="77" t="b" cm="1">
        <f t="array" ref="I22">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IFERROR(_xlfn.IFS(Table418192021222324252627282930313233343536373839404142434445464748[[#This Row],[NEW Formulae]],"Yes",0,""),"")</f>
        <v/>
      </c>
      <c r="I23" s="77" t="b" cm="1">
        <f t="array" ref="I23">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IFERROR(_xlfn.IFS(Table418192021222324252627282930313233343536373839404142434445464748[[#This Row],[NEW Formulae]],"Yes",0,""),"")</f>
        <v/>
      </c>
      <c r="I24" s="77" t="b" cm="1">
        <f t="array" ref="I24">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IFERROR(_xlfn.IFS(Table418192021222324252627282930313233343536373839404142434445464748[[#This Row],[NEW Formulae]],"Yes",0,""),"")</f>
        <v/>
      </c>
      <c r="I25" s="77" t="b" cm="1">
        <f t="array" ref="I25">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IFERROR(_xlfn.IFS(Table418192021222324252627282930313233343536373839404142434445464748[[#This Row],[NEW Formulae]],"Yes",0,""),"")</f>
        <v/>
      </c>
      <c r="I26" s="77" t="b" cm="1">
        <f t="array" ref="I26">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IFERROR(_xlfn.IFS(Table418192021222324252627282930313233343536373839404142434445464748[[#This Row],[NEW Formulae]],"Yes",0,""),"")</f>
        <v/>
      </c>
      <c r="I27" s="77" t="b" cm="1">
        <f t="array" ref="I27">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IFERROR(_xlfn.IFS(Table418192021222324252627282930313233343536373839404142434445464748[[#This Row],[NEW Formulae]],"Yes",0,""),"")</f>
        <v/>
      </c>
      <c r="I28" s="77" t="b" cm="1">
        <f t="array" ref="I28">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IFERROR(_xlfn.IFS(Table418192021222324252627282930313233343536373839404142434445464748[[#This Row],[NEW Formulae]],"Yes",0,""),"")</f>
        <v/>
      </c>
      <c r="I29" s="77" t="b" cm="1">
        <f t="array" ref="I29">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IFERROR(_xlfn.IFS(Table418192021222324252627282930313233343536373839404142434445464748[[#This Row],[NEW Formulae]],"Yes",0,""),"")</f>
        <v/>
      </c>
      <c r="I30" s="77" t="b" cm="1">
        <f t="array" ref="I30">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IFERROR(_xlfn.IFS(Table418192021222324252627282930313233343536373839404142434445464748[[#This Row],[NEW Formulae]],"Yes",0,""),"")</f>
        <v/>
      </c>
      <c r="I31" s="77" t="b" cm="1">
        <f t="array" ref="I31">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IFERROR(_xlfn.IFS(Table418192021222324252627282930313233343536373839404142434445464748[[#This Row],[NEW Formulae]],"Yes",0,""),"")</f>
        <v/>
      </c>
      <c r="I32" s="77" t="b" cm="1">
        <f t="array" ref="I32">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IFERROR(_xlfn.IFS(Table418192021222324252627282930313233343536373839404142434445464748[[#This Row],[NEW Formulae]],"Yes",0,""),"")</f>
        <v/>
      </c>
      <c r="I33" s="77" t="b" cm="1">
        <f t="array" ref="I33">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IFERROR(_xlfn.IFS(Table418192021222324252627282930313233343536373839404142434445464748[[#This Row],[NEW Formulae]],"Yes",0,""),"")</f>
        <v/>
      </c>
      <c r="I34" s="77" t="b" cm="1">
        <f t="array" ref="I34">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IFERROR(_xlfn.IFS(Table418192021222324252627282930313233343536373839404142434445464748[[#This Row],[NEW Formulae]],"Yes",0,""),"")</f>
        <v/>
      </c>
      <c r="I35" s="77" t="b" cm="1">
        <f t="array" ref="I35">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IFERROR(_xlfn.IFS(Table418192021222324252627282930313233343536373839404142434445464748[[#This Row],[NEW Formulae]],"Yes",0,""),"")</f>
        <v/>
      </c>
      <c r="I36" s="77" t="b" cm="1">
        <f t="array" ref="I36">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IFERROR(_xlfn.IFS(Table418192021222324252627282930313233343536373839404142434445464748[[#This Row],[NEW Formulae]],"Yes",0,""),"")</f>
        <v/>
      </c>
      <c r="I37" s="77" t="b" cm="1">
        <f t="array" ref="I37">SUMPRODUCT((Table418192021222324252627282930313233343536373839404142434445464748[[#This Row],[Start Date]]&lt;Table418192021222324252627282930313233343536373839404142434445464748[**End Date])*(Table418192021222324252627282930313233343536373839404142434445464748[[#This Row],[**End Date]]&gt;Table418192021222324252627282930313233343536373839404142434445464748[Start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FnAV/9ejsZeoOZHEfvS9ovbLw4hfMAipZctNqDILb85R+qgxslBj5bxnzJjE0vgvjRk1bXfm81D1uL+IdeikUw==" saltValue="+jdo2q9ZTK7vNDDFUQ5f1A==" spinCount="100000" sheet="1" formatCells="0" insertColumns="0" insertRows="0" insertHyperlinks="0" deleteColumns="0" deleteRows="0" sort="0" autoFilter="0" pivotTables="0"/>
  <dataConsolidate/>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5"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A971874A-805F-422A-9AF0-A27EFCCF29D3}">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D203E273-35E3-446E-9856-F05D270163BE}">
      <formula1>COUNTIF($E$18:$E$37,E18)=1</formula1>
    </dataValidation>
    <dataValidation type="whole" allowBlank="1" showInputMessage="1" showErrorMessage="1" errorTitle="ERROR" error="Cannot exceed 40 hours" promptTitle="      Enter Hours" prompt="Cannot exceed 40 hours" sqref="D18:D37" xr:uid="{70542E5E-D405-48B9-AFB5-018129628DE6}">
      <formula1>0</formula1>
      <formula2>40</formula2>
    </dataValidation>
    <dataValidation type="custom" errorStyle="warning" allowBlank="1" showInputMessage="1" showErrorMessage="1" errorTitle="ERROR" error="Dates must not overlap" sqref="F19:F37" xr:uid="{2A929F92-E5FE-4BC8-BD8A-9458E8FC720D}">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08485A22-374D-46D8-891C-10FD1D9FD94A}">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3C0A89B6-7A8F-45A9-95F4-19A02D8D8CAF}">
          <x14:formula1>
            <xm:f>_xlfn.ANCHORARRAY(MinQualsT!$J$2)</xm:f>
          </x14:formula1>
          <xm:sqref>B6:C6</xm:sqref>
        </x14:dataValidation>
        <x14:dataValidation type="list" allowBlank="1" showInputMessage="1" showErrorMessage="1" prompt="Select relevance" xr:uid="{24F0EC89-C61C-4A4D-AD72-5DF90C8EAE09}">
          <x14:formula1>
            <xm:f>'Exp Relevancy'!$A$2:$A$4</xm:f>
          </x14:formula1>
          <xm:sqref>C19:C37</xm:sqref>
        </x14:dataValidation>
        <x14:dataValidation type="list" showInputMessage="1" showErrorMessage="1" prompt="Select education level" xr:uid="{3F672155-A72F-4F11-890C-E312265FE01D}">
          <x14:formula1>
            <xm:f>'Education List'!$A$2:$A$7</xm:f>
          </x14:formula1>
          <xm:sqref>A10</xm:sqref>
        </x14:dataValidation>
        <x14:dataValidation type="list" allowBlank="1" showInputMessage="1" showErrorMessage="1" prompt="Select education level" xr:uid="{D17096F1-6873-425F-B03F-C58DAC4C555B}">
          <x14:formula1>
            <xm:f>'Education List'!$A$2:$A$7</xm:f>
          </x14:formula1>
          <xm:sqref>A11:A15</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651E-9E7B-45A0-9C12-CD2AE05EF6E2}">
  <sheetPr codeName="Sheet49">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20.5703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IFERROR(_xlfn.IFS(Table41819202122232425262728293031323334353637383940414243444546474849[[#This Row],[NEW Formulae]],"Yes",0,""),"")</f>
        <v/>
      </c>
      <c r="I18" s="77" t="b" cm="1">
        <f t="array" ref="I18">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IFERROR(_xlfn.IFS(Table41819202122232425262728293031323334353637383940414243444546474849[[#This Row],[NEW Formulae]],"Yes",0,""),"")</f>
        <v/>
      </c>
      <c r="I19" s="83" t="b" cm="1">
        <f t="array" ref="I19">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IFERROR(_xlfn.IFS(Table41819202122232425262728293031323334353637383940414243444546474849[[#This Row],[NEW Formulae]],"Yes",0,""),"")</f>
        <v/>
      </c>
      <c r="I20" s="77" t="b" cm="1">
        <f t="array" ref="I20">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IFERROR(_xlfn.IFS(Table41819202122232425262728293031323334353637383940414243444546474849[[#This Row],[NEW Formulae]],"Yes",0,""),"")</f>
        <v/>
      </c>
      <c r="I21" s="77" t="b" cm="1">
        <f t="array" ref="I21">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IFERROR(_xlfn.IFS(Table41819202122232425262728293031323334353637383940414243444546474849[[#This Row],[NEW Formulae]],"Yes",0,""),"")</f>
        <v/>
      </c>
      <c r="I22" s="77" t="b" cm="1">
        <f t="array" ref="I22">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IFERROR(_xlfn.IFS(Table41819202122232425262728293031323334353637383940414243444546474849[[#This Row],[NEW Formulae]],"Yes",0,""),"")</f>
        <v/>
      </c>
      <c r="I23" s="77" t="b" cm="1">
        <f t="array" ref="I23">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IFERROR(_xlfn.IFS(Table41819202122232425262728293031323334353637383940414243444546474849[[#This Row],[NEW Formulae]],"Yes",0,""),"")</f>
        <v/>
      </c>
      <c r="I24" s="77" t="b" cm="1">
        <f t="array" ref="I24">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IFERROR(_xlfn.IFS(Table41819202122232425262728293031323334353637383940414243444546474849[[#This Row],[NEW Formulae]],"Yes",0,""),"")</f>
        <v/>
      </c>
      <c r="I25" s="77" t="b" cm="1">
        <f t="array" ref="I25">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IFERROR(_xlfn.IFS(Table41819202122232425262728293031323334353637383940414243444546474849[[#This Row],[NEW Formulae]],"Yes",0,""),"")</f>
        <v/>
      </c>
      <c r="I26" s="77" t="b" cm="1">
        <f t="array" ref="I26">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IFERROR(_xlfn.IFS(Table41819202122232425262728293031323334353637383940414243444546474849[[#This Row],[NEW Formulae]],"Yes",0,""),"")</f>
        <v/>
      </c>
      <c r="I27" s="77" t="b" cm="1">
        <f t="array" ref="I27">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IFERROR(_xlfn.IFS(Table41819202122232425262728293031323334353637383940414243444546474849[[#This Row],[NEW Formulae]],"Yes",0,""),"")</f>
        <v/>
      </c>
      <c r="I28" s="77" t="b" cm="1">
        <f t="array" ref="I28">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IFERROR(_xlfn.IFS(Table41819202122232425262728293031323334353637383940414243444546474849[[#This Row],[NEW Formulae]],"Yes",0,""),"")</f>
        <v/>
      </c>
      <c r="I29" s="77" t="b" cm="1">
        <f t="array" ref="I29">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IFERROR(_xlfn.IFS(Table41819202122232425262728293031323334353637383940414243444546474849[[#This Row],[NEW Formulae]],"Yes",0,""),"")</f>
        <v/>
      </c>
      <c r="I30" s="77" t="b" cm="1">
        <f t="array" ref="I30">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IFERROR(_xlfn.IFS(Table41819202122232425262728293031323334353637383940414243444546474849[[#This Row],[NEW Formulae]],"Yes",0,""),"")</f>
        <v/>
      </c>
      <c r="I31" s="77" t="b" cm="1">
        <f t="array" ref="I31">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IFERROR(_xlfn.IFS(Table41819202122232425262728293031323334353637383940414243444546474849[[#This Row],[NEW Formulae]],"Yes",0,""),"")</f>
        <v/>
      </c>
      <c r="I32" s="77" t="b" cm="1">
        <f t="array" ref="I32">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IFERROR(_xlfn.IFS(Table41819202122232425262728293031323334353637383940414243444546474849[[#This Row],[NEW Formulae]],"Yes",0,""),"")</f>
        <v/>
      </c>
      <c r="I33" s="77" t="b" cm="1">
        <f t="array" ref="I33">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IFERROR(_xlfn.IFS(Table41819202122232425262728293031323334353637383940414243444546474849[[#This Row],[NEW Formulae]],"Yes",0,""),"")</f>
        <v/>
      </c>
      <c r="I34" s="77" t="b" cm="1">
        <f t="array" ref="I34">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IFERROR(_xlfn.IFS(Table41819202122232425262728293031323334353637383940414243444546474849[[#This Row],[NEW Formulae]],"Yes",0,""),"")</f>
        <v/>
      </c>
      <c r="I35" s="77" t="b" cm="1">
        <f t="array" ref="I35">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IFERROR(_xlfn.IFS(Table41819202122232425262728293031323334353637383940414243444546474849[[#This Row],[NEW Formulae]],"Yes",0,""),"")</f>
        <v/>
      </c>
      <c r="I36" s="77" t="b" cm="1">
        <f t="array" ref="I36">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IFERROR(_xlfn.IFS(Table41819202122232425262728293031323334353637383940414243444546474849[[#This Row],[NEW Formulae]],"Yes",0,""),"")</f>
        <v/>
      </c>
      <c r="I37" s="77" t="b" cm="1">
        <f t="array" ref="I37">SUMPRODUCT((Table41819202122232425262728293031323334353637383940414243444546474849[[#This Row],[Start Date]]&lt;Table41819202122232425262728293031323334353637383940414243444546474849[**End Date])*(Table41819202122232425262728293031323334353637383940414243444546474849[[#This Row],[**End Date]]&gt;Table41819202122232425262728293031323334353637383940414243444546474849[Start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ZdOjhXQQ7HbO2uX7ZDD7Lg6OEFqm5SRPA0844jnQDCxe5/mKqYxbciei3MG2FtkMLgGBeMUFrpN+kEBdsJMFXA==" saltValue="Hn7GkHGX6mxbQ57VrWK4T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4"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BD069168-20D2-4E6D-88A7-1E90E4243578}">
      <formula1>COUNTIF($F$18:$F$37,F19)=1</formula1>
    </dataValidation>
    <dataValidation type="whole" allowBlank="1" showInputMessage="1" showErrorMessage="1" errorTitle="ERROR" error="Cannot exceed 40 hours" promptTitle="      Enter Hours" prompt="Cannot exceed 40 hours" sqref="D18:D37" xr:uid="{0828479C-1FFB-43D8-AFB9-E49592DE57F1}">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B29F0549-D203-4F6E-952A-C5CA71BB298E}">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65E07A2B-3099-45A3-802D-98153A1804AE}">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E4746A92-D83B-4B3B-AF6C-F17AA9606014}">
          <x14:formula1>
            <xm:f>'Education List'!$A$2:$A$7</xm:f>
          </x14:formula1>
          <xm:sqref>A11:A15</xm:sqref>
        </x14:dataValidation>
        <x14:dataValidation type="list" showInputMessage="1" showErrorMessage="1" prompt="Select education level" xr:uid="{E198B496-5348-4692-9B9E-EF4EC415C640}">
          <x14:formula1>
            <xm:f>'Education List'!$A$2:$A$7</xm:f>
          </x14:formula1>
          <xm:sqref>A10</xm:sqref>
        </x14:dataValidation>
        <x14:dataValidation type="list" allowBlank="1" showInputMessage="1" showErrorMessage="1" prompt="Select relevance" xr:uid="{93C6C7C9-4846-4B03-A377-ABE14DC8AE0F}">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_x000a_" xr:uid="{09A79F1C-6B63-4CAA-B95D-95E960F8D5C1}">
          <x14:formula1>
            <xm:f>_xlfn.ANCHORARRAY(MinQualsT!$J$2)</xm:f>
          </x14:formula1>
          <xm:sqref>B6:C6</xm:sqref>
        </x14:dataValidation>
        <x14:dataValidation type="list" allowBlank="1" showInputMessage="1" showErrorMessage="1" promptTitle="SELECT RELEVANCE" prompt="Not related_x000a_Indirectly related_x000a_Direcly related" xr:uid="{434D90E6-95F5-45F3-81AC-EED564AB7565}">
          <x14:formula1>
            <xm:f>'Exp Relevancy'!$A$2:$A$4</xm:f>
          </x14:formula1>
          <xm:sqref>C18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65E4-63E4-42EF-AA0D-B50500065911}">
  <sheetPr codeName="Sheet4">
    <pageSetUpPr fitToPage="1"/>
  </sheetPr>
  <dimension ref="A1:L45"/>
  <sheetViews>
    <sheetView showGridLines="0" zoomScale="98" zoomScaleNormal="98" workbookViewId="0">
      <selection sqref="A1:K1"/>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5.42578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IFERROR(_xlfn.IFS(Table42[[#This Row],[NEW Formulae]],"Yes",0,""),"")</f>
        <v/>
      </c>
      <c r="I18" s="77" t="b" cm="1">
        <f t="array" ref="I18">SUMPRODUCT((Table42[[#This Row],[Start Date]]&lt;Table42[**End Date])*(Table42[[#This Row],[**End Date]]&gt;Table42[Start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IFERROR(_xlfn.IFS(Table42[[#This Row],[NEW Formulae]],"Yes",0,""),"")</f>
        <v/>
      </c>
      <c r="I19" s="83" t="b" cm="1">
        <f t="array" ref="I19">SUMPRODUCT((Table42[[#This Row],[Start Date]]&lt;Table42[**End Date])*(Table42[[#This Row],[**End Date]]&gt;Table42[Start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IFERROR(_xlfn.IFS(Table42[[#This Row],[NEW Formulae]],"Yes",0,""),"")</f>
        <v/>
      </c>
      <c r="I20" s="77" t="b" cm="1">
        <f t="array" ref="I20">SUMPRODUCT((Table42[[#This Row],[Start Date]]&lt;Table42[**End Date])*(Table42[[#This Row],[**End Date]]&gt;Table42[Start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IFERROR(_xlfn.IFS(Table42[[#This Row],[NEW Formulae]],"Yes",0,""),"")</f>
        <v/>
      </c>
      <c r="I21" s="77" t="b" cm="1">
        <f t="array" ref="I21">SUMPRODUCT((Table42[[#This Row],[Start Date]]&lt;Table42[**End Date])*(Table42[[#This Row],[**End Date]]&gt;Table42[Start Date]))&gt;1</f>
        <v>0</v>
      </c>
      <c r="J21" s="69">
        <f t="shared" si="2"/>
        <v>0</v>
      </c>
      <c r="K21" s="63"/>
    </row>
    <row r="22" spans="1:11" ht="27" customHeight="1" x14ac:dyDescent="0.2">
      <c r="A22" s="55"/>
      <c r="B22" s="56"/>
      <c r="C22" s="72"/>
      <c r="D22" s="73"/>
      <c r="E22" s="74"/>
      <c r="F22" s="80"/>
      <c r="G22" s="75">
        <f t="shared" si="1"/>
        <v>0</v>
      </c>
      <c r="H22" s="76" t="str" cm="1">
        <f t="array" ref="H22">IFERROR(_xlfn.IFS(Table42[[#This Row],[NEW Formulae]],"Yes",0,""),"")</f>
        <v/>
      </c>
      <c r="I22" s="77" t="b" cm="1">
        <f t="array" ref="I22">SUMPRODUCT((Table42[[#This Row],[Start Date]]&lt;Table42[**End Date])*(Table42[[#This Row],[**End Date]]&gt;Table42[Start Date]))&gt;1</f>
        <v>0</v>
      </c>
      <c r="J22" s="69">
        <f t="shared" si="2"/>
        <v>0</v>
      </c>
      <c r="K22" s="63"/>
    </row>
    <row r="23" spans="1:11" ht="27" customHeight="1" x14ac:dyDescent="0.2">
      <c r="A23" s="55"/>
      <c r="B23" s="56"/>
      <c r="C23" s="72"/>
      <c r="D23" s="73"/>
      <c r="E23" s="74"/>
      <c r="F23" s="80"/>
      <c r="G23" s="75">
        <f t="shared" si="1"/>
        <v>0</v>
      </c>
      <c r="H23" s="76" t="str" cm="1">
        <f t="array" ref="H23">IFERROR(_xlfn.IFS(Table42[[#This Row],[NEW Formulae]],"Yes",0,""),"")</f>
        <v/>
      </c>
      <c r="I23" s="77" t="b" cm="1">
        <f t="array" ref="I23">SUMPRODUCT((Table42[[#This Row],[Start Date]]&lt;Table42[**End Date])*(Table42[[#This Row],[**End Date]]&gt;Table42[Start Date]))&gt;1</f>
        <v>0</v>
      </c>
      <c r="J23" s="69">
        <f t="shared" si="2"/>
        <v>0</v>
      </c>
      <c r="K23" s="63"/>
    </row>
    <row r="24" spans="1:11" ht="27" customHeight="1" x14ac:dyDescent="0.2">
      <c r="A24" s="55"/>
      <c r="B24" s="56"/>
      <c r="C24" s="78"/>
      <c r="D24" s="73"/>
      <c r="E24" s="74"/>
      <c r="F24" s="80"/>
      <c r="G24" s="75">
        <f t="shared" si="1"/>
        <v>0</v>
      </c>
      <c r="H24" s="76" t="str" cm="1">
        <f t="array" ref="H24">IFERROR(_xlfn.IFS(Table42[[#This Row],[NEW Formulae]],"Yes",0,""),"")</f>
        <v/>
      </c>
      <c r="I24" s="77" t="b" cm="1">
        <f t="array" ref="I24">SUMPRODUCT((Table42[[#This Row],[Start Date]]&lt;Table42[**End Date])*(Table42[[#This Row],[**End Date]]&gt;Table42[Start Date]))&gt;1</f>
        <v>0</v>
      </c>
      <c r="J24" s="69">
        <f t="shared" si="2"/>
        <v>0</v>
      </c>
      <c r="K24" s="63"/>
    </row>
    <row r="25" spans="1:11" ht="27" customHeight="1" x14ac:dyDescent="0.2">
      <c r="A25" s="55"/>
      <c r="B25" s="56"/>
      <c r="C25" s="78"/>
      <c r="D25" s="73"/>
      <c r="E25" s="74"/>
      <c r="F25" s="80"/>
      <c r="G25" s="75">
        <f t="shared" si="1"/>
        <v>0</v>
      </c>
      <c r="H25" s="76" t="str" cm="1">
        <f t="array" ref="H25">IFERROR(_xlfn.IFS(Table42[[#This Row],[NEW Formulae]],"Yes",0,""),"")</f>
        <v/>
      </c>
      <c r="I25" s="77" t="b" cm="1">
        <f t="array" ref="I25">SUMPRODUCT((Table42[[#This Row],[Start Date]]&lt;Table42[**End Date])*(Table42[[#This Row],[**End Date]]&gt;Table42[Start Date]))&gt;1</f>
        <v>0</v>
      </c>
      <c r="J25" s="69">
        <f t="shared" si="2"/>
        <v>0</v>
      </c>
      <c r="K25" s="63"/>
    </row>
    <row r="26" spans="1:11" ht="27" customHeight="1" x14ac:dyDescent="0.2">
      <c r="A26" s="55"/>
      <c r="B26" s="56"/>
      <c r="C26" s="78"/>
      <c r="D26" s="73"/>
      <c r="E26" s="74"/>
      <c r="F26" s="80"/>
      <c r="G26" s="75">
        <f t="shared" si="1"/>
        <v>0</v>
      </c>
      <c r="H26" s="76" t="str" cm="1">
        <f t="array" ref="H26">IFERROR(_xlfn.IFS(Table42[[#This Row],[NEW Formulae]],"Yes",0,""),"")</f>
        <v/>
      </c>
      <c r="I26" s="77" t="b" cm="1">
        <f t="array" ref="I26">SUMPRODUCT((Table42[[#This Row],[Start Date]]&lt;Table42[**End Date])*(Table42[[#This Row],[**End Date]]&gt;Table42[Start Date]))&gt;1</f>
        <v>0</v>
      </c>
      <c r="J26" s="69">
        <f t="shared" si="2"/>
        <v>0</v>
      </c>
      <c r="K26" s="63"/>
    </row>
    <row r="27" spans="1:11" ht="27" customHeight="1" x14ac:dyDescent="0.2">
      <c r="A27" s="55"/>
      <c r="B27" s="56"/>
      <c r="C27" s="78"/>
      <c r="D27" s="73"/>
      <c r="E27" s="74"/>
      <c r="F27" s="80"/>
      <c r="G27" s="75">
        <f t="shared" si="1"/>
        <v>0</v>
      </c>
      <c r="H27" s="76" t="str" cm="1">
        <f t="array" ref="H27">IFERROR(_xlfn.IFS(Table42[[#This Row],[NEW Formulae]],"Yes",0,""),"")</f>
        <v/>
      </c>
      <c r="I27" s="77" t="b" cm="1">
        <f t="array" ref="I27">SUMPRODUCT((Table42[[#This Row],[Start Date]]&lt;Table42[**End Date])*(Table42[[#This Row],[**End Date]]&gt;Table42[Start Date]))&gt;1</f>
        <v>0</v>
      </c>
      <c r="J27" s="69">
        <f t="shared" si="2"/>
        <v>0</v>
      </c>
      <c r="K27" s="63"/>
    </row>
    <row r="28" spans="1:11" ht="27" customHeight="1" x14ac:dyDescent="0.2">
      <c r="A28" s="55"/>
      <c r="B28" s="56"/>
      <c r="C28" s="78"/>
      <c r="D28" s="73"/>
      <c r="E28" s="74"/>
      <c r="F28" s="80"/>
      <c r="G28" s="75">
        <f t="shared" si="1"/>
        <v>0</v>
      </c>
      <c r="H28" s="76" t="str" cm="1">
        <f t="array" ref="H28">IFERROR(_xlfn.IFS(Table42[[#This Row],[NEW Formulae]],"Yes",0,""),"")</f>
        <v/>
      </c>
      <c r="I28" s="77" t="b" cm="1">
        <f t="array" ref="I28">SUMPRODUCT((Table42[[#This Row],[Start Date]]&lt;Table42[**End Date])*(Table42[[#This Row],[**End Date]]&gt;Table42[Start Date]))&gt;1</f>
        <v>0</v>
      </c>
      <c r="J28" s="69">
        <f t="shared" si="2"/>
        <v>0</v>
      </c>
      <c r="K28" s="63"/>
    </row>
    <row r="29" spans="1:11" ht="27" customHeight="1" x14ac:dyDescent="0.2">
      <c r="A29" s="55"/>
      <c r="B29" s="56"/>
      <c r="C29" s="78"/>
      <c r="D29" s="73"/>
      <c r="E29" s="74"/>
      <c r="F29" s="80"/>
      <c r="G29" s="75">
        <f t="shared" si="1"/>
        <v>0</v>
      </c>
      <c r="H29" s="76" t="str" cm="1">
        <f t="array" ref="H29">IFERROR(_xlfn.IFS(Table42[[#This Row],[NEW Formulae]],"Yes",0,""),"")</f>
        <v/>
      </c>
      <c r="I29" s="77" t="b" cm="1">
        <f t="array" ref="I29">SUMPRODUCT((Table42[[#This Row],[Start Date]]&lt;Table42[**End Date])*(Table42[[#This Row],[**End Date]]&gt;Table42[Start Date]))&gt;1</f>
        <v>0</v>
      </c>
      <c r="J29" s="69">
        <f t="shared" si="2"/>
        <v>0</v>
      </c>
      <c r="K29" s="63"/>
    </row>
    <row r="30" spans="1:11" ht="27" customHeight="1" x14ac:dyDescent="0.2">
      <c r="A30" s="55"/>
      <c r="B30" s="56"/>
      <c r="C30" s="78"/>
      <c r="D30" s="73"/>
      <c r="E30" s="74"/>
      <c r="F30" s="80"/>
      <c r="G30" s="75">
        <f t="shared" si="1"/>
        <v>0</v>
      </c>
      <c r="H30" s="76" t="str" cm="1">
        <f t="array" ref="H30">IFERROR(_xlfn.IFS(Table42[[#This Row],[NEW Formulae]],"Yes",0,""),"")</f>
        <v/>
      </c>
      <c r="I30" s="77" t="b" cm="1">
        <f t="array" ref="I30">SUMPRODUCT((Table42[[#This Row],[Start Date]]&lt;Table42[**End Date])*(Table42[[#This Row],[**End Date]]&gt;Table42[Start Date]))&gt;1</f>
        <v>0</v>
      </c>
      <c r="J30" s="69">
        <f t="shared" si="2"/>
        <v>0</v>
      </c>
      <c r="K30" s="63"/>
    </row>
    <row r="31" spans="1:11" ht="27" customHeight="1" x14ac:dyDescent="0.2">
      <c r="A31" s="55"/>
      <c r="B31" s="56"/>
      <c r="C31" s="78"/>
      <c r="D31" s="73"/>
      <c r="E31" s="74"/>
      <c r="F31" s="80"/>
      <c r="G31" s="75">
        <f t="shared" si="1"/>
        <v>0</v>
      </c>
      <c r="H31" s="76" t="str" cm="1">
        <f t="array" ref="H31">IFERROR(_xlfn.IFS(Table42[[#This Row],[NEW Formulae]],"Yes",0,""),"")</f>
        <v/>
      </c>
      <c r="I31" s="77" t="b" cm="1">
        <f t="array" ref="I31">SUMPRODUCT((Table42[[#This Row],[Start Date]]&lt;Table42[**End Date])*(Table42[[#This Row],[**End Date]]&gt;Table42[Start Date]))&gt;1</f>
        <v>0</v>
      </c>
      <c r="J31" s="69">
        <f t="shared" si="2"/>
        <v>0</v>
      </c>
      <c r="K31" s="63"/>
    </row>
    <row r="32" spans="1:11" ht="27" customHeight="1" x14ac:dyDescent="0.2">
      <c r="A32" s="55"/>
      <c r="B32" s="56"/>
      <c r="C32" s="78"/>
      <c r="D32" s="73"/>
      <c r="E32" s="74"/>
      <c r="F32" s="80"/>
      <c r="G32" s="75">
        <f t="shared" si="1"/>
        <v>0</v>
      </c>
      <c r="H32" s="76" t="str" cm="1">
        <f t="array" ref="H32">IFERROR(_xlfn.IFS(Table42[[#This Row],[NEW Formulae]],"Yes",0,""),"")</f>
        <v/>
      </c>
      <c r="I32" s="77" t="b" cm="1">
        <f t="array" ref="I32">SUMPRODUCT((Table42[[#This Row],[Start Date]]&lt;Table42[**End Date])*(Table42[[#This Row],[**End Date]]&gt;Table42[Start Date]))&gt;1</f>
        <v>0</v>
      </c>
      <c r="J32" s="69">
        <f t="shared" si="2"/>
        <v>0</v>
      </c>
      <c r="K32" s="63"/>
    </row>
    <row r="33" spans="1:11" ht="27" customHeight="1" x14ac:dyDescent="0.2">
      <c r="A33" s="55"/>
      <c r="B33" s="56"/>
      <c r="C33" s="78"/>
      <c r="D33" s="73"/>
      <c r="E33" s="74"/>
      <c r="F33" s="80"/>
      <c r="G33" s="75">
        <f t="shared" si="1"/>
        <v>0</v>
      </c>
      <c r="H33" s="76" t="str" cm="1">
        <f t="array" ref="H33">IFERROR(_xlfn.IFS(Table42[[#This Row],[NEW Formulae]],"Yes",0,""),"")</f>
        <v/>
      </c>
      <c r="I33" s="77" t="b" cm="1">
        <f t="array" ref="I33">SUMPRODUCT((Table42[[#This Row],[Start Date]]&lt;Table42[**End Date])*(Table42[[#This Row],[**End Date]]&gt;Table42[Start Date]))&gt;1</f>
        <v>0</v>
      </c>
      <c r="J33" s="69">
        <f t="shared" si="2"/>
        <v>0</v>
      </c>
      <c r="K33" s="63"/>
    </row>
    <row r="34" spans="1:11" ht="27" customHeight="1" x14ac:dyDescent="0.2">
      <c r="A34" s="55"/>
      <c r="B34" s="56"/>
      <c r="C34" s="78"/>
      <c r="D34" s="73"/>
      <c r="E34" s="74"/>
      <c r="F34" s="80"/>
      <c r="G34" s="75">
        <f t="shared" si="1"/>
        <v>0</v>
      </c>
      <c r="H34" s="76" t="str" cm="1">
        <f t="array" ref="H34">IFERROR(_xlfn.IFS(Table42[[#This Row],[NEW Formulae]],"Yes",0,""),"")</f>
        <v/>
      </c>
      <c r="I34" s="77" t="b" cm="1">
        <f t="array" ref="I34">SUMPRODUCT((Table42[[#This Row],[Start Date]]&lt;Table42[**End Date])*(Table42[[#This Row],[**End Date]]&gt;Table42[Start Date]))&gt;1</f>
        <v>0</v>
      </c>
      <c r="J34" s="69">
        <f t="shared" si="2"/>
        <v>0</v>
      </c>
      <c r="K34" s="63"/>
    </row>
    <row r="35" spans="1:11" ht="27" customHeight="1" x14ac:dyDescent="0.2">
      <c r="A35" s="55"/>
      <c r="B35" s="56"/>
      <c r="C35" s="78"/>
      <c r="D35" s="73"/>
      <c r="E35" s="74"/>
      <c r="F35" s="80"/>
      <c r="G35" s="75">
        <f t="shared" si="1"/>
        <v>0</v>
      </c>
      <c r="H35" s="76" t="str" cm="1">
        <f t="array" ref="H35">IFERROR(_xlfn.IFS(Table42[[#This Row],[NEW Formulae]],"Yes",0,""),"")</f>
        <v/>
      </c>
      <c r="I35" s="77" t="b" cm="1">
        <f t="array" ref="I35">SUMPRODUCT((Table42[[#This Row],[Start Date]]&lt;Table42[**End Date])*(Table42[[#This Row],[**End Date]]&gt;Table42[Start Date]))&gt;1</f>
        <v>0</v>
      </c>
      <c r="J35" s="69">
        <f t="shared" si="2"/>
        <v>0</v>
      </c>
      <c r="K35" s="63"/>
    </row>
    <row r="36" spans="1:11" ht="27" customHeight="1" x14ac:dyDescent="0.2">
      <c r="A36" s="57"/>
      <c r="B36" s="58"/>
      <c r="C36" s="78"/>
      <c r="D36" s="73"/>
      <c r="E36" s="74"/>
      <c r="F36" s="80"/>
      <c r="G36" s="75">
        <f t="shared" si="1"/>
        <v>0</v>
      </c>
      <c r="H36" s="76" t="str" cm="1">
        <f t="array" ref="H36">IFERROR(_xlfn.IFS(Table42[[#This Row],[NEW Formulae]],"Yes",0,""),"")</f>
        <v/>
      </c>
      <c r="I36" s="77" t="b" cm="1">
        <f t="array" ref="I36">SUMPRODUCT((Table42[[#This Row],[Start Date]]&lt;Table42[**End Date])*(Table42[[#This Row],[**End Date]]&gt;Table42[Start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IFERROR(_xlfn.IFS(Table42[[#This Row],[NEW Formulae]],"Yes",0,""),"")</f>
        <v/>
      </c>
      <c r="I37" s="77" t="b" cm="1">
        <f t="array" ref="I37">SUMPRODUCT((Table42[[#This Row],[Start Date]]&lt;Table42[**End Date])*(Table42[[#This Row],[**End Date]]&gt;Table42[Start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tvsm8tuaik0jizclK3z+v+fdtjonUy4CRBLXaz85FH/HnH7Av4ly3M4LckYbrgfL58ndTgRWIxqhAoFtrvoc6w==" saltValue="ZgWZZVM4S4TyJefWDb2Z+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58"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791B6295-3B20-49B1-A19F-3C6090EF00C5}">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D696987C-4C58-45D5-A62D-B58D4544AABE}">
      <formula1>COUNTIF($E$18:$E$37,E18)=1</formula1>
    </dataValidation>
    <dataValidation type="whole" allowBlank="1" showInputMessage="1" showErrorMessage="1" errorTitle="ERROR" error="Cannot exceed 40 hours" promptTitle="      Enter Hours" prompt="Cannot exceed 40 hours" sqref="D18:D37" xr:uid="{88E4B3CB-140A-4563-96F0-28444AD6FF11}">
      <formula1>0</formula1>
      <formula2>40</formula2>
    </dataValidation>
    <dataValidation type="custom" errorStyle="warning" allowBlank="1" showInputMessage="1" showErrorMessage="1" errorTitle="ERROR" error="Dates must not overlap" sqref="F19:F37" xr:uid="{9038431C-B304-40E5-96A5-D216DF515207}">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6DA8F009-2914-4D00-8BFB-630BCA06F589}">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BA30E710-4279-48D3-8AE7-B8CED35ABBAD}">
          <x14:formula1>
            <xm:f>_xlfn.ANCHORARRAY(MinQualsT!$J$2)</xm:f>
          </x14:formula1>
          <xm:sqref>B6:C6</xm:sqref>
        </x14:dataValidation>
        <x14:dataValidation type="list" allowBlank="1" showInputMessage="1" showErrorMessage="1" prompt="Select relevance" xr:uid="{57F1AAF2-1B70-44EC-8B8A-37A971F08E91}">
          <x14:formula1>
            <xm:f>'Exp Relevancy'!$A$2:$A$4</xm:f>
          </x14:formula1>
          <xm:sqref>C19:C37</xm:sqref>
        </x14:dataValidation>
        <x14:dataValidation type="list" showInputMessage="1" showErrorMessage="1" prompt="Select education level" xr:uid="{BE0B70AC-B2C4-4C9C-8033-DD1F5DB219B0}">
          <x14:formula1>
            <xm:f>'Education List'!$A$2:$A$7</xm:f>
          </x14:formula1>
          <xm:sqref>A10</xm:sqref>
        </x14:dataValidation>
        <x14:dataValidation type="list" allowBlank="1" showInputMessage="1" showErrorMessage="1" prompt="Select education level" xr:uid="{BFEA27E3-65CB-4532-941D-83111B3366ED}">
          <x14:formula1>
            <xm:f>'Education List'!$A$2:$A$7</xm:f>
          </x14:formula1>
          <xm:sqref>A11:A15</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B863C-4C6D-4CEE-B5A5-4F80BC910B54}">
  <sheetPr codeName="Sheet50">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7.42578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IFERROR(_xlfn.IFS(Table4181920212223242526272829303132333435363738394041424344454647484950[[#This Row],[NEW Formulae]],"Yes",0,""),"")</f>
        <v/>
      </c>
      <c r="I18" s="77" t="b" cm="1">
        <f t="array" ref="I18">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IFERROR(_xlfn.IFS(Table4181920212223242526272829303132333435363738394041424344454647484950[[#This Row],[NEW Formulae]],"Yes",0,""),"")</f>
        <v/>
      </c>
      <c r="I19" s="83" t="b" cm="1">
        <f t="array" ref="I19">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IFERROR(_xlfn.IFS(Table4181920212223242526272829303132333435363738394041424344454647484950[[#This Row],[NEW Formulae]],"Yes",0,""),"")</f>
        <v/>
      </c>
      <c r="I20" s="77" t="b" cm="1">
        <f t="array" ref="I20">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IFERROR(_xlfn.IFS(Table4181920212223242526272829303132333435363738394041424344454647484950[[#This Row],[NEW Formulae]],"Yes",0,""),"")</f>
        <v/>
      </c>
      <c r="I21" s="77" t="b" cm="1">
        <f t="array" ref="I21">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IFERROR(_xlfn.IFS(Table4181920212223242526272829303132333435363738394041424344454647484950[[#This Row],[NEW Formulae]],"Yes",0,""),"")</f>
        <v/>
      </c>
      <c r="I22" s="77" t="b" cm="1">
        <f t="array" ref="I22">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IFERROR(_xlfn.IFS(Table4181920212223242526272829303132333435363738394041424344454647484950[[#This Row],[NEW Formulae]],"Yes",0,""),"")</f>
        <v/>
      </c>
      <c r="I23" s="77" t="b" cm="1">
        <f t="array" ref="I23">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IFERROR(_xlfn.IFS(Table4181920212223242526272829303132333435363738394041424344454647484950[[#This Row],[NEW Formulae]],"Yes",0,""),"")</f>
        <v/>
      </c>
      <c r="I24" s="77" t="b" cm="1">
        <f t="array" ref="I24">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IFERROR(_xlfn.IFS(Table4181920212223242526272829303132333435363738394041424344454647484950[[#This Row],[NEW Formulae]],"Yes",0,""),"")</f>
        <v/>
      </c>
      <c r="I25" s="77" t="b" cm="1">
        <f t="array" ref="I25">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IFERROR(_xlfn.IFS(Table4181920212223242526272829303132333435363738394041424344454647484950[[#This Row],[NEW Formulae]],"Yes",0,""),"")</f>
        <v/>
      </c>
      <c r="I26" s="77" t="b" cm="1">
        <f t="array" ref="I26">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IFERROR(_xlfn.IFS(Table4181920212223242526272829303132333435363738394041424344454647484950[[#This Row],[NEW Formulae]],"Yes",0,""),"")</f>
        <v/>
      </c>
      <c r="I27" s="77" t="b" cm="1">
        <f t="array" ref="I27">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IFERROR(_xlfn.IFS(Table4181920212223242526272829303132333435363738394041424344454647484950[[#This Row],[NEW Formulae]],"Yes",0,""),"")</f>
        <v/>
      </c>
      <c r="I28" s="77" t="b" cm="1">
        <f t="array" ref="I28">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IFERROR(_xlfn.IFS(Table4181920212223242526272829303132333435363738394041424344454647484950[[#This Row],[NEW Formulae]],"Yes",0,""),"")</f>
        <v/>
      </c>
      <c r="I29" s="77" t="b" cm="1">
        <f t="array" ref="I29">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IFERROR(_xlfn.IFS(Table4181920212223242526272829303132333435363738394041424344454647484950[[#This Row],[NEW Formulae]],"Yes",0,""),"")</f>
        <v/>
      </c>
      <c r="I30" s="77" t="b" cm="1">
        <f t="array" ref="I30">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IFERROR(_xlfn.IFS(Table4181920212223242526272829303132333435363738394041424344454647484950[[#This Row],[NEW Formulae]],"Yes",0,""),"")</f>
        <v/>
      </c>
      <c r="I31" s="77" t="b" cm="1">
        <f t="array" ref="I31">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IFERROR(_xlfn.IFS(Table4181920212223242526272829303132333435363738394041424344454647484950[[#This Row],[NEW Formulae]],"Yes",0,""),"")</f>
        <v/>
      </c>
      <c r="I32" s="77" t="b" cm="1">
        <f t="array" ref="I32">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IFERROR(_xlfn.IFS(Table4181920212223242526272829303132333435363738394041424344454647484950[[#This Row],[NEW Formulae]],"Yes",0,""),"")</f>
        <v/>
      </c>
      <c r="I33" s="77" t="b" cm="1">
        <f t="array" ref="I33">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IFERROR(_xlfn.IFS(Table4181920212223242526272829303132333435363738394041424344454647484950[[#This Row],[NEW Formulae]],"Yes",0,""),"")</f>
        <v/>
      </c>
      <c r="I34" s="77" t="b" cm="1">
        <f t="array" ref="I34">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IFERROR(_xlfn.IFS(Table4181920212223242526272829303132333435363738394041424344454647484950[[#This Row],[NEW Formulae]],"Yes",0,""),"")</f>
        <v/>
      </c>
      <c r="I35" s="77" t="b" cm="1">
        <f t="array" ref="I35">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IFERROR(_xlfn.IFS(Table4181920212223242526272829303132333435363738394041424344454647484950[[#This Row],[NEW Formulae]],"Yes",0,""),"")</f>
        <v/>
      </c>
      <c r="I36" s="77" t="b" cm="1">
        <f t="array" ref="I36">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IFERROR(_xlfn.IFS(Table4181920212223242526272829303132333435363738394041424344454647484950[[#This Row],[NEW Formulae]],"Yes",0,""),"")</f>
        <v/>
      </c>
      <c r="I37" s="77" t="b" cm="1">
        <f t="array" ref="I37">SUMPRODUCT((Table4181920212223242526272829303132333435363738394041424344454647484950[[#This Row],[Start Date]]&lt;Table4181920212223242526272829303132333435363738394041424344454647484950[**End Date])*(Table4181920212223242526272829303132333435363738394041424344454647484950[[#This Row],[**End Date]]&gt;Table4181920212223242526272829303132333435363738394041424344454647484950[Start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5gUHh/zTa7c7ZC4+Gr3NEOy7njh5BJIoR98Cw44c08CeuRcWMj/B9trz31Eax2lAzbhK9n8i4BT9f+4g40o4vQ==" saltValue="uHzN7foKqHbmtWCphg5xtQ=="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3"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91C85598-C9AD-4B69-954F-2146943698E0}">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9F69ABBB-AF21-4450-97E1-1C067BCF31D3}">
      <formula1>COUNTIF($E$18:$E$37,E18)=1</formula1>
    </dataValidation>
    <dataValidation type="whole" allowBlank="1" showInputMessage="1" showErrorMessage="1" errorTitle="ERROR" error="Cannot exceed 40 hours" promptTitle="      Enter Hours" prompt="Cannot exceed 40 hours" sqref="D18:D37" xr:uid="{0A5ABA81-C4AF-497C-B5E1-8DA632CE0FAD}">
      <formula1>0</formula1>
      <formula2>40</formula2>
    </dataValidation>
    <dataValidation type="custom" errorStyle="warning" allowBlank="1" showInputMessage="1" showErrorMessage="1" errorTitle="ERROR" error="Dates must not overlap" sqref="F19:F37" xr:uid="{60F994B8-0282-4156-93B5-32A3C0325543}">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F9D20638-C83C-4A5F-B620-ACB111EF69EC}">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4D6A57ED-0CFB-4DAA-A81E-1BFFD086A739}">
          <x14:formula1>
            <xm:f>_xlfn.ANCHORARRAY(MinQualsT!$J$2)</xm:f>
          </x14:formula1>
          <xm:sqref>B6:C6</xm:sqref>
        </x14:dataValidation>
        <x14:dataValidation type="list" allowBlank="1" showInputMessage="1" showErrorMessage="1" prompt="Select relevance" xr:uid="{0909948C-C886-436C-9855-6599D303FC74}">
          <x14:formula1>
            <xm:f>'Exp Relevancy'!$A$2:$A$4</xm:f>
          </x14:formula1>
          <xm:sqref>C19:C37</xm:sqref>
        </x14:dataValidation>
        <x14:dataValidation type="list" showInputMessage="1" showErrorMessage="1" prompt="Select education level" xr:uid="{F14B6C6C-C69F-4188-892F-B75CB3ED22D8}">
          <x14:formula1>
            <xm:f>'Education List'!$A$2:$A$7</xm:f>
          </x14:formula1>
          <xm:sqref>A10</xm:sqref>
        </x14:dataValidation>
        <x14:dataValidation type="list" allowBlank="1" showInputMessage="1" showErrorMessage="1" prompt="Select education level" xr:uid="{088FE6B9-CFAE-4D68-B244-B57521BDDA0D}">
          <x14:formula1>
            <xm:f>'Education List'!$A$2:$A$7</xm:f>
          </x14:formula1>
          <xm:sqref>A11:A15</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16FF7-85B2-4DE3-AB44-D41939B3A87E}">
  <sheetPr codeName="Sheet51">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7.5703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IFERROR(_xlfn.IFS(Table418192021222324252627282930313233343536373839404142434445464748495051[[#This Row],[NEW Formulae]],"Yes",0,""),"")</f>
        <v/>
      </c>
      <c r="I18" s="77" t="b" cm="1">
        <f t="array" ref="I18">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IFERROR(_xlfn.IFS(Table418192021222324252627282930313233343536373839404142434445464748495051[[#This Row],[NEW Formulae]],"Yes",0,""),"")</f>
        <v/>
      </c>
      <c r="I19" s="83" t="b" cm="1">
        <f t="array" ref="I19">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IFERROR(_xlfn.IFS(Table418192021222324252627282930313233343536373839404142434445464748495051[[#This Row],[NEW Formulae]],"Yes",0,""),"")</f>
        <v/>
      </c>
      <c r="I20" s="77" t="b" cm="1">
        <f t="array" ref="I20">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IFERROR(_xlfn.IFS(Table418192021222324252627282930313233343536373839404142434445464748495051[[#This Row],[NEW Formulae]],"Yes",0,""),"")</f>
        <v/>
      </c>
      <c r="I21" s="77" t="b" cm="1">
        <f t="array" ref="I21">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IFERROR(_xlfn.IFS(Table418192021222324252627282930313233343536373839404142434445464748495051[[#This Row],[NEW Formulae]],"Yes",0,""),"")</f>
        <v/>
      </c>
      <c r="I22" s="77" t="b" cm="1">
        <f t="array" ref="I22">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IFERROR(_xlfn.IFS(Table418192021222324252627282930313233343536373839404142434445464748495051[[#This Row],[NEW Formulae]],"Yes",0,""),"")</f>
        <v/>
      </c>
      <c r="I23" s="77" t="b" cm="1">
        <f t="array" ref="I23">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IFERROR(_xlfn.IFS(Table418192021222324252627282930313233343536373839404142434445464748495051[[#This Row],[NEW Formulae]],"Yes",0,""),"")</f>
        <v/>
      </c>
      <c r="I24" s="77" t="b" cm="1">
        <f t="array" ref="I24">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IFERROR(_xlfn.IFS(Table418192021222324252627282930313233343536373839404142434445464748495051[[#This Row],[NEW Formulae]],"Yes",0,""),"")</f>
        <v/>
      </c>
      <c r="I25" s="77" t="b" cm="1">
        <f t="array" ref="I25">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IFERROR(_xlfn.IFS(Table418192021222324252627282930313233343536373839404142434445464748495051[[#This Row],[NEW Formulae]],"Yes",0,""),"")</f>
        <v/>
      </c>
      <c r="I26" s="77" t="b" cm="1">
        <f t="array" ref="I26">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IFERROR(_xlfn.IFS(Table418192021222324252627282930313233343536373839404142434445464748495051[[#This Row],[NEW Formulae]],"Yes",0,""),"")</f>
        <v/>
      </c>
      <c r="I27" s="77" t="b" cm="1">
        <f t="array" ref="I27">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IFERROR(_xlfn.IFS(Table418192021222324252627282930313233343536373839404142434445464748495051[[#This Row],[NEW Formulae]],"Yes",0,""),"")</f>
        <v/>
      </c>
      <c r="I28" s="77" t="b" cm="1">
        <f t="array" ref="I28">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IFERROR(_xlfn.IFS(Table418192021222324252627282930313233343536373839404142434445464748495051[[#This Row],[NEW Formulae]],"Yes",0,""),"")</f>
        <v/>
      </c>
      <c r="I29" s="77" t="b" cm="1">
        <f t="array" ref="I29">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IFERROR(_xlfn.IFS(Table418192021222324252627282930313233343536373839404142434445464748495051[[#This Row],[NEW Formulae]],"Yes",0,""),"")</f>
        <v/>
      </c>
      <c r="I30" s="77" t="b" cm="1">
        <f t="array" ref="I30">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IFERROR(_xlfn.IFS(Table418192021222324252627282930313233343536373839404142434445464748495051[[#This Row],[NEW Formulae]],"Yes",0,""),"")</f>
        <v/>
      </c>
      <c r="I31" s="77" t="b" cm="1">
        <f t="array" ref="I31">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IFERROR(_xlfn.IFS(Table418192021222324252627282930313233343536373839404142434445464748495051[[#This Row],[NEW Formulae]],"Yes",0,""),"")</f>
        <v/>
      </c>
      <c r="I32" s="77" t="b" cm="1">
        <f t="array" ref="I32">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IFERROR(_xlfn.IFS(Table418192021222324252627282930313233343536373839404142434445464748495051[[#This Row],[NEW Formulae]],"Yes",0,""),"")</f>
        <v/>
      </c>
      <c r="I33" s="77" t="b" cm="1">
        <f t="array" ref="I33">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IFERROR(_xlfn.IFS(Table418192021222324252627282930313233343536373839404142434445464748495051[[#This Row],[NEW Formulae]],"Yes",0,""),"")</f>
        <v/>
      </c>
      <c r="I34" s="77" t="b" cm="1">
        <f t="array" ref="I34">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IFERROR(_xlfn.IFS(Table418192021222324252627282930313233343536373839404142434445464748495051[[#This Row],[NEW Formulae]],"Yes",0,""),"")</f>
        <v/>
      </c>
      <c r="I35" s="77" t="b" cm="1">
        <f t="array" ref="I35">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IFERROR(_xlfn.IFS(Table418192021222324252627282930313233343536373839404142434445464748495051[[#This Row],[NEW Formulae]],"Yes",0,""),"")</f>
        <v/>
      </c>
      <c r="I36" s="77" t="b" cm="1">
        <f t="array" ref="I36">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IFERROR(_xlfn.IFS(Table418192021222324252627282930313233343536373839404142434445464748495051[[#This Row],[NEW Formulae]],"Yes",0,""),"")</f>
        <v/>
      </c>
      <c r="I37" s="77" t="b" cm="1">
        <f t="array" ref="I37">SUMPRODUCT((Table418192021222324252627282930313233343536373839404142434445464748495051[[#This Row],[Start Date]]&lt;Table418192021222324252627282930313233343536373839404142434445464748495051[**End Date])*(Table418192021222324252627282930313233343536373839404142434445464748495051[[#This Row],[**End Date]]&gt;Table418192021222324252627282930313233343536373839404142434445464748495051[Start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oWFoJlzgGjxDzwvC0r164O2jym/OQAO5ki0M32R+b2uTmDnB7NAC1qLTikkbO0dh8YciibGMaoZ9+060n+MISw==" saltValue="Jxv/SE/bEzKOIwKuc6XH3g=="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2" priority="1" operator="containsText" text="Yes">
      <formula>NOT(ISERROR(SEARCH("Yes",H18)))</formula>
    </cfRule>
  </conditionalFormatting>
  <dataValidations count="4">
    <dataValidation type="custom" errorStyle="warning" allowBlank="1" showInputMessage="1" showErrorMessage="1" errorTitle="ERROR" error="Dates must not overlap" sqref="F19:F37" xr:uid="{AAEAB01B-A32B-41FC-A163-C5EE37A16FD7}">
      <formula1>COUNTIF($F$18:$F$37,F19)=1</formula1>
    </dataValidation>
    <dataValidation type="whole" allowBlank="1" showInputMessage="1" showErrorMessage="1" errorTitle="ERROR" error="Cannot exceed 40 hours" promptTitle="      Enter Hours" prompt="Cannot exceed 40 hours" sqref="D18:D37" xr:uid="{6C7D1BBF-E855-432F-BED9-DC390D743584}">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80BD513C-2F0C-4AB4-A8D8-9989F05A80EC}">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85DFBB82-8567-4EE1-910E-1D72380A101B}">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Select education level" xr:uid="{33121D78-C2ED-4784-9DFB-6E2700177BAC}">
          <x14:formula1>
            <xm:f>'Education List'!$A$2:$A$7</xm:f>
          </x14:formula1>
          <xm:sqref>A11:A15</xm:sqref>
        </x14:dataValidation>
        <x14:dataValidation type="list" showInputMessage="1" showErrorMessage="1" prompt="Select education level" xr:uid="{17E1C7DF-DB53-4819-9D74-3C4D8070B723}">
          <x14:formula1>
            <xm:f>'Education List'!$A$2:$A$7</xm:f>
          </x14:formula1>
          <xm:sqref>A10</xm:sqref>
        </x14:dataValidation>
        <x14:dataValidation type="list" allowBlank="1" showInputMessage="1" showErrorMessage="1" prompt="Select relevance" xr:uid="{BC7A2F82-3CF0-40F1-8BCB-A76A84C97C24}">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_x000a_" xr:uid="{73D4002E-D3E3-4303-8F41-F4BD8AF88EC7}">
          <x14:formula1>
            <xm:f>_xlfn.ANCHORARRAY(MinQualsT!$J$2)</xm:f>
          </x14:formula1>
          <xm:sqref>B6:C6</xm:sqref>
        </x14:dataValidation>
        <x14:dataValidation type="list" allowBlank="1" showInputMessage="1" showErrorMessage="1" promptTitle="SELECT RELEVANCE" prompt="Not related_x000a_Indirectly related_x000a_Direcly related" xr:uid="{253039BA-552A-4778-AF40-D8B5DD2B9E7A}">
          <x14:formula1>
            <xm:f>'Exp Relevancy'!$A$2:$A$4</xm:f>
          </x14:formula1>
          <xm:sqref>C18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5A1FD-F9C1-46EF-BC8E-58C53F9FC6C1}">
  <sheetPr codeName="Sheet52">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5.57031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IFERROR(_xlfn.IFS(Table41819202122232425262728293031323334353637383940414243444546474849505152[[#This Row],[NEW Formulae]],"Yes",0,""),"")</f>
        <v/>
      </c>
      <c r="I18" s="77" t="b" cm="1">
        <f t="array" ref="I18">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IFERROR(_xlfn.IFS(Table41819202122232425262728293031323334353637383940414243444546474849505152[[#This Row],[NEW Formulae]],"Yes",0,""),"")</f>
        <v/>
      </c>
      <c r="I19" s="83" t="b" cm="1">
        <f t="array" ref="I19">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IFERROR(_xlfn.IFS(Table41819202122232425262728293031323334353637383940414243444546474849505152[[#This Row],[NEW Formulae]],"Yes",0,""),"")</f>
        <v/>
      </c>
      <c r="I20" s="77" t="b" cm="1">
        <f t="array" ref="I20">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IFERROR(_xlfn.IFS(Table41819202122232425262728293031323334353637383940414243444546474849505152[[#This Row],[NEW Formulae]],"Yes",0,""),"")</f>
        <v/>
      </c>
      <c r="I21" s="77" t="b" cm="1">
        <f t="array" ref="I21">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IFERROR(_xlfn.IFS(Table41819202122232425262728293031323334353637383940414243444546474849505152[[#This Row],[NEW Formulae]],"Yes",0,""),"")</f>
        <v/>
      </c>
      <c r="I22" s="77" t="b" cm="1">
        <f t="array" ref="I22">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IFERROR(_xlfn.IFS(Table41819202122232425262728293031323334353637383940414243444546474849505152[[#This Row],[NEW Formulae]],"Yes",0,""),"")</f>
        <v/>
      </c>
      <c r="I23" s="77" t="b" cm="1">
        <f t="array" ref="I23">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IFERROR(_xlfn.IFS(Table41819202122232425262728293031323334353637383940414243444546474849505152[[#This Row],[NEW Formulae]],"Yes",0,""),"")</f>
        <v/>
      </c>
      <c r="I24" s="77" t="b" cm="1">
        <f t="array" ref="I24">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IFERROR(_xlfn.IFS(Table41819202122232425262728293031323334353637383940414243444546474849505152[[#This Row],[NEW Formulae]],"Yes",0,""),"")</f>
        <v/>
      </c>
      <c r="I25" s="77" t="b" cm="1">
        <f t="array" ref="I25">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IFERROR(_xlfn.IFS(Table41819202122232425262728293031323334353637383940414243444546474849505152[[#This Row],[NEW Formulae]],"Yes",0,""),"")</f>
        <v/>
      </c>
      <c r="I26" s="77" t="b" cm="1">
        <f t="array" ref="I26">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IFERROR(_xlfn.IFS(Table41819202122232425262728293031323334353637383940414243444546474849505152[[#This Row],[NEW Formulae]],"Yes",0,""),"")</f>
        <v/>
      </c>
      <c r="I27" s="77" t="b" cm="1">
        <f t="array" ref="I27">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IFERROR(_xlfn.IFS(Table41819202122232425262728293031323334353637383940414243444546474849505152[[#This Row],[NEW Formulae]],"Yes",0,""),"")</f>
        <v/>
      </c>
      <c r="I28" s="77" t="b" cm="1">
        <f t="array" ref="I28">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IFERROR(_xlfn.IFS(Table41819202122232425262728293031323334353637383940414243444546474849505152[[#This Row],[NEW Formulae]],"Yes",0,""),"")</f>
        <v/>
      </c>
      <c r="I29" s="77" t="b" cm="1">
        <f t="array" ref="I29">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IFERROR(_xlfn.IFS(Table41819202122232425262728293031323334353637383940414243444546474849505152[[#This Row],[NEW Formulae]],"Yes",0,""),"")</f>
        <v/>
      </c>
      <c r="I30" s="77" t="b" cm="1">
        <f t="array" ref="I30">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IFERROR(_xlfn.IFS(Table41819202122232425262728293031323334353637383940414243444546474849505152[[#This Row],[NEW Formulae]],"Yes",0,""),"")</f>
        <v/>
      </c>
      <c r="I31" s="77" t="b" cm="1">
        <f t="array" ref="I31">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IFERROR(_xlfn.IFS(Table41819202122232425262728293031323334353637383940414243444546474849505152[[#This Row],[NEW Formulae]],"Yes",0,""),"")</f>
        <v/>
      </c>
      <c r="I32" s="77" t="b" cm="1">
        <f t="array" ref="I32">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IFERROR(_xlfn.IFS(Table41819202122232425262728293031323334353637383940414243444546474849505152[[#This Row],[NEW Formulae]],"Yes",0,""),"")</f>
        <v/>
      </c>
      <c r="I33" s="77" t="b" cm="1">
        <f t="array" ref="I33">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IFERROR(_xlfn.IFS(Table41819202122232425262728293031323334353637383940414243444546474849505152[[#This Row],[NEW Formulae]],"Yes",0,""),"")</f>
        <v/>
      </c>
      <c r="I34" s="77" t="b" cm="1">
        <f t="array" ref="I34">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IFERROR(_xlfn.IFS(Table41819202122232425262728293031323334353637383940414243444546474849505152[[#This Row],[NEW Formulae]],"Yes",0,""),"")</f>
        <v/>
      </c>
      <c r="I35" s="77" t="b" cm="1">
        <f t="array" ref="I35">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IFERROR(_xlfn.IFS(Table41819202122232425262728293031323334353637383940414243444546474849505152[[#This Row],[NEW Formulae]],"Yes",0,""),"")</f>
        <v/>
      </c>
      <c r="I36" s="77" t="b" cm="1">
        <f t="array" ref="I36">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IFERROR(_xlfn.IFS(Table41819202122232425262728293031323334353637383940414243444546474849505152[[#This Row],[NEW Formulae]],"Yes",0,""),"")</f>
        <v/>
      </c>
      <c r="I37" s="77" t="b" cm="1">
        <f t="array" ref="I37">SUMPRODUCT((Table41819202122232425262728293031323334353637383940414243444546474849505152[[#This Row],[Start Date]]&lt;Table41819202122232425262728293031323334353637383940414243444546474849505152[**End Date])*(Table41819202122232425262728293031323334353637383940414243444546474849505152[[#This Row],[**End Date]]&gt;Table41819202122232425262728293031323334353637383940414243444546474849505152[Start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cQBpFCXcowvfeAPTiBgP8VyqlFgFYlAb7mtBXB+R44RDy64cUb6WBU9g//TMpDImYgteJyEyh02NKJ4AXlyDFw==" saltValue="H96PrBWOy0aOPQnpAiFhfg=="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1"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C4811B7A-9026-460B-AEFB-F5DC3E4FEC29}">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84BD170B-03A7-4120-8AF0-0178B0ECAF6C}">
      <formula1>COUNTIF($E$18:$E$37,E18)=1</formula1>
    </dataValidation>
    <dataValidation type="whole" allowBlank="1" showInputMessage="1" showErrorMessage="1" errorTitle="ERROR" error="Cannot exceed 40 hours" promptTitle="      Enter Hours" prompt="Cannot exceed 40 hours" sqref="D18:D37" xr:uid="{CDF45CA7-CEBC-43C7-B89D-FBEB5F6B2CD9}">
      <formula1>0</formula1>
      <formula2>40</formula2>
    </dataValidation>
    <dataValidation type="custom" errorStyle="warning" allowBlank="1" showInputMessage="1" showErrorMessage="1" errorTitle="ERROR" error="Dates must not overlap" sqref="F19:F37" xr:uid="{8156070E-31BC-4889-AA87-61650A518623}">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179BB686-7868-46AD-B215-56100200D2CE}">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1885D708-98BC-442D-BDD7-40A8E2342A38}">
          <x14:formula1>
            <xm:f>_xlfn.ANCHORARRAY(MinQualsT!$J$2)</xm:f>
          </x14:formula1>
          <xm:sqref>B6:C6</xm:sqref>
        </x14:dataValidation>
        <x14:dataValidation type="list" allowBlank="1" showInputMessage="1" showErrorMessage="1" prompt="Select relevance" xr:uid="{3A8E7903-D609-44CE-B4F6-BFC6E9AF8D7F}">
          <x14:formula1>
            <xm:f>'Exp Relevancy'!$A$2:$A$4</xm:f>
          </x14:formula1>
          <xm:sqref>C19:C37</xm:sqref>
        </x14:dataValidation>
        <x14:dataValidation type="list" showInputMessage="1" showErrorMessage="1" prompt="Select education level" xr:uid="{C0EB86DD-42BB-41C4-BA70-560C9EB5F584}">
          <x14:formula1>
            <xm:f>'Education List'!$A$2:$A$7</xm:f>
          </x14:formula1>
          <xm:sqref>A10</xm:sqref>
        </x14:dataValidation>
        <x14:dataValidation type="list" allowBlank="1" showInputMessage="1" showErrorMessage="1" prompt="Select education level" xr:uid="{363AD1AC-C741-408D-8796-D9ECB255F249}">
          <x14:formula1>
            <xm:f>'Education List'!$A$2:$A$7</xm:f>
          </x14:formula1>
          <xm:sqref>A11:A15</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DF090-7C74-45A2-95CE-E27EE6589E45}">
  <sheetPr codeName="Sheet1">
    <pageSetUpPr fitToPage="1"/>
  </sheetPr>
  <dimension ref="A1:L45"/>
  <sheetViews>
    <sheetView showGridLines="0" zoomScale="98" zoomScaleNormal="98" workbookViewId="0">
      <selection activeCell="L1" sqref="L1"/>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5.855468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IFERROR(_xlfn.IFS(Table4181920212223242526272829303132333435363738394041424344454647484950515253[[#This Row],[NEW Formulae]],"Yes",0,""),"")</f>
        <v/>
      </c>
      <c r="I18" s="77" t="b" cm="1">
        <f t="array" ref="I18">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IFERROR(_xlfn.IFS(Table4181920212223242526272829303132333435363738394041424344454647484950515253[[#This Row],[NEW Formulae]],"Yes",0,""),"")</f>
        <v/>
      </c>
      <c r="I19" s="83" t="b" cm="1">
        <f t="array" ref="I19">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IFERROR(_xlfn.IFS(Table4181920212223242526272829303132333435363738394041424344454647484950515253[[#This Row],[NEW Formulae]],"Yes",0,""),"")</f>
        <v/>
      </c>
      <c r="I20" s="77" t="b" cm="1">
        <f t="array" ref="I20">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IFERROR(_xlfn.IFS(Table4181920212223242526272829303132333435363738394041424344454647484950515253[[#This Row],[NEW Formulae]],"Yes",0,""),"")</f>
        <v/>
      </c>
      <c r="I21" s="77" t="b" cm="1">
        <f t="array" ref="I21">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1" s="69">
        <f t="shared" si="2"/>
        <v>0</v>
      </c>
      <c r="K21" s="63"/>
    </row>
    <row r="22" spans="1:11" ht="27" customHeight="1" x14ac:dyDescent="0.2">
      <c r="A22" s="55"/>
      <c r="B22" s="56"/>
      <c r="C22" s="72"/>
      <c r="D22" s="73"/>
      <c r="E22" s="74"/>
      <c r="F22" s="80"/>
      <c r="G22" s="75">
        <f t="shared" si="1"/>
        <v>0</v>
      </c>
      <c r="H22" s="76" t="str" cm="1">
        <f t="array" ref="H22">IFERROR(_xlfn.IFS(Table4181920212223242526272829303132333435363738394041424344454647484950515253[[#This Row],[NEW Formulae]],"Yes",0,""),"")</f>
        <v/>
      </c>
      <c r="I22" s="77" t="b" cm="1">
        <f t="array" ref="I22">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2" s="69">
        <f t="shared" si="2"/>
        <v>0</v>
      </c>
      <c r="K22" s="63"/>
    </row>
    <row r="23" spans="1:11" ht="27" customHeight="1" x14ac:dyDescent="0.2">
      <c r="A23" s="55"/>
      <c r="B23" s="56"/>
      <c r="C23" s="72"/>
      <c r="D23" s="73"/>
      <c r="E23" s="74"/>
      <c r="F23" s="80"/>
      <c r="G23" s="75">
        <f t="shared" si="1"/>
        <v>0</v>
      </c>
      <c r="H23" s="76" t="str" cm="1">
        <f t="array" ref="H23">IFERROR(_xlfn.IFS(Table4181920212223242526272829303132333435363738394041424344454647484950515253[[#This Row],[NEW Formulae]],"Yes",0,""),"")</f>
        <v/>
      </c>
      <c r="I23" s="77" t="b" cm="1">
        <f t="array" ref="I23">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3" s="69">
        <f t="shared" si="2"/>
        <v>0</v>
      </c>
      <c r="K23" s="63"/>
    </row>
    <row r="24" spans="1:11" ht="27" customHeight="1" x14ac:dyDescent="0.2">
      <c r="A24" s="55"/>
      <c r="B24" s="56"/>
      <c r="C24" s="78"/>
      <c r="D24" s="73"/>
      <c r="E24" s="74"/>
      <c r="F24" s="80"/>
      <c r="G24" s="75">
        <f t="shared" si="1"/>
        <v>0</v>
      </c>
      <c r="H24" s="76" t="str" cm="1">
        <f t="array" ref="H24">IFERROR(_xlfn.IFS(Table4181920212223242526272829303132333435363738394041424344454647484950515253[[#This Row],[NEW Formulae]],"Yes",0,""),"")</f>
        <v/>
      </c>
      <c r="I24" s="77" t="b" cm="1">
        <f t="array" ref="I24">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4" s="69">
        <f t="shared" si="2"/>
        <v>0</v>
      </c>
      <c r="K24" s="63"/>
    </row>
    <row r="25" spans="1:11" ht="27" customHeight="1" x14ac:dyDescent="0.2">
      <c r="A25" s="55"/>
      <c r="B25" s="56"/>
      <c r="C25" s="78"/>
      <c r="D25" s="73"/>
      <c r="E25" s="74"/>
      <c r="F25" s="80"/>
      <c r="G25" s="75">
        <f t="shared" si="1"/>
        <v>0</v>
      </c>
      <c r="H25" s="76" t="str" cm="1">
        <f t="array" ref="H25">IFERROR(_xlfn.IFS(Table4181920212223242526272829303132333435363738394041424344454647484950515253[[#This Row],[NEW Formulae]],"Yes",0,""),"")</f>
        <v/>
      </c>
      <c r="I25" s="77" t="b" cm="1">
        <f t="array" ref="I25">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5" s="69">
        <f t="shared" si="2"/>
        <v>0</v>
      </c>
      <c r="K25" s="63"/>
    </row>
    <row r="26" spans="1:11" ht="27" customHeight="1" x14ac:dyDescent="0.2">
      <c r="A26" s="55"/>
      <c r="B26" s="56"/>
      <c r="C26" s="78"/>
      <c r="D26" s="73"/>
      <c r="E26" s="74"/>
      <c r="F26" s="80"/>
      <c r="G26" s="75">
        <f t="shared" si="1"/>
        <v>0</v>
      </c>
      <c r="H26" s="76" t="str" cm="1">
        <f t="array" ref="H26">IFERROR(_xlfn.IFS(Table4181920212223242526272829303132333435363738394041424344454647484950515253[[#This Row],[NEW Formulae]],"Yes",0,""),"")</f>
        <v/>
      </c>
      <c r="I26" s="77" t="b" cm="1">
        <f t="array" ref="I26">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6" s="69">
        <f t="shared" si="2"/>
        <v>0</v>
      </c>
      <c r="K26" s="63"/>
    </row>
    <row r="27" spans="1:11" ht="27" customHeight="1" x14ac:dyDescent="0.2">
      <c r="A27" s="55"/>
      <c r="B27" s="56"/>
      <c r="C27" s="78"/>
      <c r="D27" s="73"/>
      <c r="E27" s="74"/>
      <c r="F27" s="80"/>
      <c r="G27" s="75">
        <f t="shared" si="1"/>
        <v>0</v>
      </c>
      <c r="H27" s="76" t="str" cm="1">
        <f t="array" ref="H27">IFERROR(_xlfn.IFS(Table4181920212223242526272829303132333435363738394041424344454647484950515253[[#This Row],[NEW Formulae]],"Yes",0,""),"")</f>
        <v/>
      </c>
      <c r="I27" s="77" t="b" cm="1">
        <f t="array" ref="I27">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7" s="69">
        <f t="shared" si="2"/>
        <v>0</v>
      </c>
      <c r="K27" s="63"/>
    </row>
    <row r="28" spans="1:11" ht="27" customHeight="1" x14ac:dyDescent="0.2">
      <c r="A28" s="55"/>
      <c r="B28" s="56"/>
      <c r="C28" s="78"/>
      <c r="D28" s="73"/>
      <c r="E28" s="74"/>
      <c r="F28" s="80"/>
      <c r="G28" s="75">
        <f t="shared" si="1"/>
        <v>0</v>
      </c>
      <c r="H28" s="76" t="str" cm="1">
        <f t="array" ref="H28">IFERROR(_xlfn.IFS(Table4181920212223242526272829303132333435363738394041424344454647484950515253[[#This Row],[NEW Formulae]],"Yes",0,""),"")</f>
        <v/>
      </c>
      <c r="I28" s="77" t="b" cm="1">
        <f t="array" ref="I28">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8" s="69">
        <f t="shared" si="2"/>
        <v>0</v>
      </c>
      <c r="K28" s="63"/>
    </row>
    <row r="29" spans="1:11" ht="27" customHeight="1" x14ac:dyDescent="0.2">
      <c r="A29" s="55"/>
      <c r="B29" s="56"/>
      <c r="C29" s="78"/>
      <c r="D29" s="73"/>
      <c r="E29" s="74"/>
      <c r="F29" s="80"/>
      <c r="G29" s="75">
        <f t="shared" si="1"/>
        <v>0</v>
      </c>
      <c r="H29" s="76" t="str" cm="1">
        <f t="array" ref="H29">IFERROR(_xlfn.IFS(Table4181920212223242526272829303132333435363738394041424344454647484950515253[[#This Row],[NEW Formulae]],"Yes",0,""),"")</f>
        <v/>
      </c>
      <c r="I29" s="77" t="b" cm="1">
        <f t="array" ref="I29">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29" s="69">
        <f t="shared" si="2"/>
        <v>0</v>
      </c>
      <c r="K29" s="63"/>
    </row>
    <row r="30" spans="1:11" ht="27" customHeight="1" x14ac:dyDescent="0.2">
      <c r="A30" s="55"/>
      <c r="B30" s="56"/>
      <c r="C30" s="78"/>
      <c r="D30" s="73"/>
      <c r="E30" s="74"/>
      <c r="F30" s="80"/>
      <c r="G30" s="75">
        <f t="shared" si="1"/>
        <v>0</v>
      </c>
      <c r="H30" s="76" t="str" cm="1">
        <f t="array" ref="H30">IFERROR(_xlfn.IFS(Table4181920212223242526272829303132333435363738394041424344454647484950515253[[#This Row],[NEW Formulae]],"Yes",0,""),"")</f>
        <v/>
      </c>
      <c r="I30" s="77" t="b" cm="1">
        <f t="array" ref="I30">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30" s="69">
        <f t="shared" si="2"/>
        <v>0</v>
      </c>
      <c r="K30" s="63"/>
    </row>
    <row r="31" spans="1:11" ht="27" customHeight="1" x14ac:dyDescent="0.2">
      <c r="A31" s="55"/>
      <c r="B31" s="56"/>
      <c r="C31" s="78"/>
      <c r="D31" s="73"/>
      <c r="E31" s="74"/>
      <c r="F31" s="80"/>
      <c r="G31" s="75">
        <f t="shared" si="1"/>
        <v>0</v>
      </c>
      <c r="H31" s="76" t="str" cm="1">
        <f t="array" ref="H31">IFERROR(_xlfn.IFS(Table4181920212223242526272829303132333435363738394041424344454647484950515253[[#This Row],[NEW Formulae]],"Yes",0,""),"")</f>
        <v/>
      </c>
      <c r="I31" s="77" t="b" cm="1">
        <f t="array" ref="I31">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31" s="69">
        <f t="shared" si="2"/>
        <v>0</v>
      </c>
      <c r="K31" s="63"/>
    </row>
    <row r="32" spans="1:11" ht="27" customHeight="1" x14ac:dyDescent="0.2">
      <c r="A32" s="55"/>
      <c r="B32" s="56"/>
      <c r="C32" s="78"/>
      <c r="D32" s="73"/>
      <c r="E32" s="74"/>
      <c r="F32" s="80"/>
      <c r="G32" s="75">
        <f t="shared" si="1"/>
        <v>0</v>
      </c>
      <c r="H32" s="76" t="str" cm="1">
        <f t="array" ref="H32">IFERROR(_xlfn.IFS(Table4181920212223242526272829303132333435363738394041424344454647484950515253[[#This Row],[NEW Formulae]],"Yes",0,""),"")</f>
        <v/>
      </c>
      <c r="I32" s="77" t="b" cm="1">
        <f t="array" ref="I32">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32" s="69">
        <f t="shared" si="2"/>
        <v>0</v>
      </c>
      <c r="K32" s="63"/>
    </row>
    <row r="33" spans="1:11" ht="27" customHeight="1" x14ac:dyDescent="0.2">
      <c r="A33" s="55"/>
      <c r="B33" s="56"/>
      <c r="C33" s="78"/>
      <c r="D33" s="73"/>
      <c r="E33" s="74"/>
      <c r="F33" s="80"/>
      <c r="G33" s="75">
        <f t="shared" si="1"/>
        <v>0</v>
      </c>
      <c r="H33" s="76" t="str" cm="1">
        <f t="array" ref="H33">IFERROR(_xlfn.IFS(Table4181920212223242526272829303132333435363738394041424344454647484950515253[[#This Row],[NEW Formulae]],"Yes",0,""),"")</f>
        <v/>
      </c>
      <c r="I33" s="77" t="b" cm="1">
        <f t="array" ref="I33">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33" s="69">
        <f t="shared" si="2"/>
        <v>0</v>
      </c>
      <c r="K33" s="63"/>
    </row>
    <row r="34" spans="1:11" ht="27" customHeight="1" x14ac:dyDescent="0.2">
      <c r="A34" s="55"/>
      <c r="B34" s="56"/>
      <c r="C34" s="78"/>
      <c r="D34" s="73"/>
      <c r="E34" s="74"/>
      <c r="F34" s="80"/>
      <c r="G34" s="75">
        <f t="shared" si="1"/>
        <v>0</v>
      </c>
      <c r="H34" s="76" t="str" cm="1">
        <f t="array" ref="H34">IFERROR(_xlfn.IFS(Table4181920212223242526272829303132333435363738394041424344454647484950515253[[#This Row],[NEW Formulae]],"Yes",0,""),"")</f>
        <v/>
      </c>
      <c r="I34" s="77" t="b" cm="1">
        <f t="array" ref="I34">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34" s="69">
        <f t="shared" si="2"/>
        <v>0</v>
      </c>
      <c r="K34" s="63"/>
    </row>
    <row r="35" spans="1:11" ht="27" customHeight="1" x14ac:dyDescent="0.2">
      <c r="A35" s="55"/>
      <c r="B35" s="56"/>
      <c r="C35" s="78"/>
      <c r="D35" s="73"/>
      <c r="E35" s="74"/>
      <c r="F35" s="80"/>
      <c r="G35" s="75">
        <f t="shared" si="1"/>
        <v>0</v>
      </c>
      <c r="H35" s="76" t="str" cm="1">
        <f t="array" ref="H35">IFERROR(_xlfn.IFS(Table4181920212223242526272829303132333435363738394041424344454647484950515253[[#This Row],[NEW Formulae]],"Yes",0,""),"")</f>
        <v/>
      </c>
      <c r="I35" s="77" t="b" cm="1">
        <f t="array" ref="I35">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35" s="69">
        <f t="shared" si="2"/>
        <v>0</v>
      </c>
      <c r="K35" s="63"/>
    </row>
    <row r="36" spans="1:11" ht="27" customHeight="1" x14ac:dyDescent="0.2">
      <c r="A36" s="57"/>
      <c r="B36" s="58"/>
      <c r="C36" s="78"/>
      <c r="D36" s="73"/>
      <c r="E36" s="74"/>
      <c r="F36" s="80"/>
      <c r="G36" s="75">
        <f t="shared" si="1"/>
        <v>0</v>
      </c>
      <c r="H36" s="76" t="str" cm="1">
        <f t="array" ref="H36">IFERROR(_xlfn.IFS(Table4181920212223242526272829303132333435363738394041424344454647484950515253[[#This Row],[NEW Formulae]],"Yes",0,""),"")</f>
        <v/>
      </c>
      <c r="I36" s="77" t="b" cm="1">
        <f t="array" ref="I36">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IFERROR(_xlfn.IFS(Table4181920212223242526272829303132333435363738394041424344454647484950515253[[#This Row],[NEW Formulae]],"Yes",0,""),"")</f>
        <v/>
      </c>
      <c r="I37" s="77" t="b" cm="1">
        <f t="array" ref="I37">SUMPRODUCT((Table4181920212223242526272829303132333435363738394041424344454647484950515253[[#This Row],[Start Date]]&lt;Table4181920212223242526272829303132333435363738394041424344454647484950515253[**End Date])*(Table4181920212223242526272829303132333435363738394041424344454647484950515253[[#This Row],[**End Date]]&gt;Table4181920212223242526272829303132333435363738394041424344454647484950515253[Start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TOd7blkmWC9PWpFalAGyrudPIDJPkzWbrejMcK6bUXHyGwTfC45LhYISqp3CeYuH8lHgwHdkdOtxN2yhZHkNmw==" saltValue="tc6b17ymLtnzNJONCOGiE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10" priority="1" operator="containsText" text="Yes">
      <formula>NOT(ISERROR(SEARCH("Yes",H18)))</formula>
    </cfRule>
  </conditionalFormatting>
  <dataValidations xWindow="702" yWindow="581" count="4">
    <dataValidation type="custom" errorStyle="warning" allowBlank="1" showInputMessage="1" showErrorMessage="1" errorTitle="ERROR" error="Dates must not overlap" sqref="F19:F37" xr:uid="{428A84BF-4DE6-48E9-B1DF-A84100597698}">
      <formula1>COUNTIF($F$18:$F$37,F19)=1</formula1>
    </dataValidation>
    <dataValidation type="whole" allowBlank="1" showInputMessage="1" showErrorMessage="1" errorTitle="ERROR" error="Cannot exceed 40 hours" promptTitle="      Enter Hours" prompt="Cannot exceed 40 hours" sqref="D18:D37" xr:uid="{342945D5-DC4E-4448-978F-2CAB4C4D57E8}">
      <formula1>0</formula1>
      <formula2>40</formula2>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81B4705F-A0B7-4594-941B-3064D67F69EE}">
      <formula1>COUNTIF($E$18:$E$37,E18)=1</formula1>
    </dataValidation>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E8264A16-8C7E-4D44-8080-E20834EBA563}">
      <formula1>COUNTIF($F$18:$F$37,F18)=1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xWindow="702" yWindow="581" count="5">
        <x14:dataValidation type="list" allowBlank="1" showInputMessage="1" showErrorMessage="1" prompt="Select education level" xr:uid="{CFEA152B-B661-412A-AE80-BECDBBBB2BBC}">
          <x14:formula1>
            <xm:f>'Education List'!$A$2:$A$7</xm:f>
          </x14:formula1>
          <xm:sqref>A11:A15</xm:sqref>
        </x14:dataValidation>
        <x14:dataValidation type="list" showInputMessage="1" showErrorMessage="1" prompt="Select education level" xr:uid="{871C4792-4E41-4275-8C51-3FC078FC073F}">
          <x14:formula1>
            <xm:f>'Education List'!$A$2:$A$7</xm:f>
          </x14:formula1>
          <xm:sqref>A10</xm:sqref>
        </x14:dataValidation>
        <x14:dataValidation type="list" allowBlank="1" showInputMessage="1" showErrorMessage="1" prompt="Select relevance" xr:uid="{BCDD97FE-055C-4CC3-8947-23365644F77B}">
          <x14:formula1>
            <xm:f>'Exp Relevancy'!$A$2:$A$4</xm:f>
          </x14:formula1>
          <xm:sqref>C19:C37</xm:sqref>
        </x14:dataValidation>
        <x14:dataValidation type="list" allowBlank="1" showInputMessage="1" promptTitle="Select title from drop-down menu" prompt="                           OR_x000a_Enter the title exactly as it appears _x000a_on the Job Description website_x000a__x000a__x000a__x000a_" xr:uid="{3089D902-4688-4385-BA60-418A3E6E8BDF}">
          <x14:formula1>
            <xm:f>_xlfn.ANCHORARRAY(MinQualsT!$J$2)</xm:f>
          </x14:formula1>
          <xm:sqref>B6:C6</xm:sqref>
        </x14:dataValidation>
        <x14:dataValidation type="list" allowBlank="1" showInputMessage="1" showErrorMessage="1" promptTitle="SELECT RELEVANCE" prompt="Not related_x000a_Indirectly related_x000a_Direcly related" xr:uid="{1F3186B9-0953-49EF-8E9A-25E5B5AD7A2A}">
          <x14:formula1>
            <xm:f>'Exp Relevancy'!$A$2:$A$4</xm:f>
          </x14:formula1>
          <xm:sqref>C18</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16A7E-9F7F-4CF6-8754-C7CFB37940D4}">
  <sheetPr codeName="Sheet210"/>
  <dimension ref="A1:E6"/>
  <sheetViews>
    <sheetView workbookViewId="0">
      <selection activeCell="A8" sqref="A8"/>
    </sheetView>
  </sheetViews>
  <sheetFormatPr defaultRowHeight="15" x14ac:dyDescent="0.25"/>
  <cols>
    <col min="1" max="1" width="34.42578125" bestFit="1" customWidth="1"/>
    <col min="4" max="4" width="12.5703125" bestFit="1" customWidth="1"/>
  </cols>
  <sheetData>
    <row r="1" spans="1:5" x14ac:dyDescent="0.25">
      <c r="A1" t="s">
        <v>5073</v>
      </c>
    </row>
    <row r="2" spans="1:5" x14ac:dyDescent="0.25">
      <c r="A2" t="s">
        <v>5231</v>
      </c>
      <c r="B2">
        <v>0</v>
      </c>
      <c r="D2" t="s">
        <v>14</v>
      </c>
      <c r="E2">
        <v>1</v>
      </c>
    </row>
    <row r="3" spans="1:5" x14ac:dyDescent="0.25">
      <c r="A3" t="s">
        <v>5232</v>
      </c>
      <c r="B3">
        <v>2</v>
      </c>
      <c r="D3" t="s">
        <v>2017</v>
      </c>
      <c r="E3">
        <v>0</v>
      </c>
    </row>
    <row r="4" spans="1:5" x14ac:dyDescent="0.25">
      <c r="A4" t="s">
        <v>5233</v>
      </c>
      <c r="B4">
        <v>4</v>
      </c>
    </row>
    <row r="5" spans="1:5" x14ac:dyDescent="0.25">
      <c r="A5" t="s">
        <v>5234</v>
      </c>
      <c r="B5">
        <v>6</v>
      </c>
    </row>
    <row r="6" spans="1:5" x14ac:dyDescent="0.25">
      <c r="A6" t="s">
        <v>5235</v>
      </c>
      <c r="B6">
        <v>8</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E7955-270C-447E-B6DD-99FC81B153D7}">
  <sheetPr codeName="Sheet310"/>
  <dimension ref="A1:A3"/>
  <sheetViews>
    <sheetView workbookViewId="0"/>
  </sheetViews>
  <sheetFormatPr defaultRowHeight="15" x14ac:dyDescent="0.25"/>
  <cols>
    <col min="1" max="1" width="11.7109375" bestFit="1" customWidth="1"/>
  </cols>
  <sheetData>
    <row r="1" spans="1:1" x14ac:dyDescent="0.25">
      <c r="A1" t="s">
        <v>5073</v>
      </c>
    </row>
    <row r="2" spans="1:1" x14ac:dyDescent="0.25">
      <c r="A2" t="s">
        <v>14</v>
      </c>
    </row>
    <row r="3" spans="1:1" x14ac:dyDescent="0.25">
      <c r="A3" t="s">
        <v>15</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CEEC5-4C99-4FAB-B9B1-1F8D3E826357}">
  <sheetPr codeName="Sheet410"/>
  <dimension ref="A1:A4"/>
  <sheetViews>
    <sheetView workbookViewId="0"/>
  </sheetViews>
  <sheetFormatPr defaultRowHeight="15" x14ac:dyDescent="0.25"/>
  <cols>
    <col min="1" max="1" width="16" bestFit="1" customWidth="1"/>
  </cols>
  <sheetData>
    <row r="1" spans="1:1" x14ac:dyDescent="0.25">
      <c r="A1" t="s">
        <v>5073</v>
      </c>
    </row>
    <row r="2" spans="1:1" x14ac:dyDescent="0.25">
      <c r="A2" t="s">
        <v>18</v>
      </c>
    </row>
    <row r="3" spans="1:1" x14ac:dyDescent="0.25">
      <c r="A3" t="s">
        <v>16</v>
      </c>
    </row>
    <row r="4" spans="1:1" x14ac:dyDescent="0.25">
      <c r="A4" t="s">
        <v>17</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F2920-7CD2-4687-ACFF-8861BC3C4586}">
  <sheetPr codeName="Sheet53"/>
  <dimension ref="A1:T1097"/>
  <sheetViews>
    <sheetView topLeftCell="A2359" workbookViewId="0">
      <selection activeCell="A2388" sqref="A2388"/>
    </sheetView>
  </sheetViews>
  <sheetFormatPr defaultRowHeight="15" x14ac:dyDescent="0.25"/>
  <cols>
    <col min="1" max="1" width="20.5703125" bestFit="1" customWidth="1"/>
    <col min="2" max="2" width="33.140625" bestFit="1" customWidth="1"/>
    <col min="3" max="3" width="15.5703125" bestFit="1" customWidth="1"/>
    <col min="4" max="4" width="18.42578125" bestFit="1" customWidth="1"/>
    <col min="5" max="5" width="36.42578125" bestFit="1" customWidth="1"/>
    <col min="6" max="6" width="34.7109375" bestFit="1" customWidth="1"/>
    <col min="7" max="7" width="81.140625" bestFit="1" customWidth="1"/>
    <col min="8" max="8" width="35.140625" bestFit="1" customWidth="1"/>
    <col min="9" max="9" width="24.28515625" bestFit="1" customWidth="1"/>
    <col min="10" max="12" width="81.140625" bestFit="1" customWidth="1"/>
    <col min="13" max="13" width="17.85546875" bestFit="1" customWidth="1"/>
    <col min="14" max="14" width="21.7109375" bestFit="1" customWidth="1"/>
    <col min="15" max="15" width="31.140625" bestFit="1" customWidth="1"/>
    <col min="16" max="16" width="18.85546875" bestFit="1" customWidth="1"/>
    <col min="17" max="17" width="20.85546875" bestFit="1" customWidth="1"/>
    <col min="18" max="18" width="51.5703125" bestFit="1" customWidth="1"/>
    <col min="19" max="19" width="20" bestFit="1" customWidth="1"/>
    <col min="20" max="20" width="21.140625" bestFit="1" customWidth="1"/>
  </cols>
  <sheetData>
    <row r="1" spans="1:20" x14ac:dyDescent="0.25">
      <c r="A1" t="s">
        <v>2027</v>
      </c>
      <c r="B1" t="s">
        <v>2028</v>
      </c>
      <c r="C1" t="s">
        <v>2029</v>
      </c>
      <c r="D1" t="s">
        <v>2030</v>
      </c>
      <c r="E1" t="s">
        <v>2031</v>
      </c>
      <c r="F1" t="s">
        <v>2032</v>
      </c>
      <c r="G1" t="s">
        <v>2033</v>
      </c>
      <c r="H1" t="s">
        <v>2034</v>
      </c>
      <c r="I1" t="s">
        <v>2035</v>
      </c>
      <c r="J1" t="s">
        <v>2036</v>
      </c>
      <c r="K1" t="s">
        <v>2037</v>
      </c>
      <c r="L1" t="s">
        <v>2</v>
      </c>
      <c r="M1" t="s">
        <v>2038</v>
      </c>
      <c r="N1" t="s">
        <v>2039</v>
      </c>
      <c r="O1" t="s">
        <v>2040</v>
      </c>
      <c r="P1" t="s">
        <v>2041</v>
      </c>
      <c r="Q1" t="s">
        <v>2042</v>
      </c>
      <c r="R1" t="s">
        <v>2043</v>
      </c>
      <c r="S1" t="s">
        <v>2045</v>
      </c>
      <c r="T1" t="s">
        <v>2044</v>
      </c>
    </row>
    <row r="2" spans="1:20" x14ac:dyDescent="0.25">
      <c r="A2" s="1" t="s">
        <v>5145</v>
      </c>
      <c r="B2" s="1" t="s">
        <v>5146</v>
      </c>
      <c r="C2" s="1" t="s">
        <v>2198</v>
      </c>
      <c r="D2" s="1" t="s">
        <v>5147</v>
      </c>
      <c r="E2" s="1" t="s">
        <v>2564</v>
      </c>
      <c r="F2" s="1" t="s">
        <v>2565</v>
      </c>
      <c r="G2" s="1" t="s">
        <v>5148</v>
      </c>
      <c r="H2" s="1" t="s">
        <v>2052</v>
      </c>
      <c r="I2" s="1" t="s">
        <v>2052</v>
      </c>
      <c r="J2" s="1" t="s">
        <v>5149</v>
      </c>
      <c r="K2" s="1" t="s">
        <v>5150</v>
      </c>
      <c r="L2" s="1" t="s">
        <v>5150</v>
      </c>
      <c r="M2" s="1" t="s">
        <v>2613</v>
      </c>
      <c r="N2" s="1" t="s">
        <v>2056</v>
      </c>
      <c r="O2" s="1" t="s">
        <v>5151</v>
      </c>
      <c r="P2" s="1" t="s">
        <v>4997</v>
      </c>
      <c r="Q2" s="1" t="s">
        <v>2057</v>
      </c>
      <c r="R2" s="1" t="s">
        <v>5152</v>
      </c>
      <c r="S2" t="s">
        <v>2640</v>
      </c>
      <c r="T2" t="s">
        <v>2640</v>
      </c>
    </row>
    <row r="3" spans="1:20" x14ac:dyDescent="0.25">
      <c r="A3" s="1" t="s">
        <v>4999</v>
      </c>
      <c r="B3" s="1" t="s">
        <v>5000</v>
      </c>
      <c r="C3" s="1" t="s">
        <v>2198</v>
      </c>
      <c r="D3" s="1" t="s">
        <v>5001</v>
      </c>
      <c r="E3" s="1" t="s">
        <v>5002</v>
      </c>
      <c r="F3" s="1" t="s">
        <v>5003</v>
      </c>
      <c r="G3" s="1" t="s">
        <v>5004</v>
      </c>
      <c r="H3" s="1" t="s">
        <v>2052</v>
      </c>
      <c r="I3" s="1" t="s">
        <v>2052</v>
      </c>
      <c r="J3" s="1" t="s">
        <v>2054</v>
      </c>
      <c r="K3" s="1" t="s">
        <v>2054</v>
      </c>
      <c r="L3" s="1" t="s">
        <v>2054</v>
      </c>
      <c r="M3" s="1" t="s">
        <v>2054</v>
      </c>
      <c r="N3" s="1" t="s">
        <v>2054</v>
      </c>
      <c r="O3" s="1" t="s">
        <v>5004</v>
      </c>
      <c r="P3" s="1" t="s">
        <v>2054</v>
      </c>
      <c r="Q3" s="1" t="s">
        <v>2057</v>
      </c>
      <c r="R3" s="1" t="s">
        <v>5005</v>
      </c>
      <c r="S3" t="s">
        <v>2640</v>
      </c>
      <c r="T3" t="s">
        <v>2640</v>
      </c>
    </row>
    <row r="4" spans="1:20" x14ac:dyDescent="0.25">
      <c r="A4" s="1" t="s">
        <v>205</v>
      </c>
      <c r="B4" s="1" t="s">
        <v>206</v>
      </c>
      <c r="C4" s="1" t="s">
        <v>2088</v>
      </c>
      <c r="D4" s="1" t="s">
        <v>44</v>
      </c>
      <c r="E4" s="1" t="s">
        <v>2089</v>
      </c>
      <c r="F4" s="1" t="s">
        <v>2050</v>
      </c>
      <c r="G4" s="1" t="s">
        <v>2090</v>
      </c>
      <c r="H4" s="1" t="s">
        <v>2052</v>
      </c>
      <c r="I4" s="1" t="s">
        <v>2091</v>
      </c>
      <c r="J4" s="1" t="s">
        <v>2092</v>
      </c>
      <c r="K4" s="1" t="s">
        <v>12</v>
      </c>
      <c r="L4" s="1" t="s">
        <v>2093</v>
      </c>
      <c r="M4" s="1" t="s">
        <v>2094</v>
      </c>
      <c r="N4" s="1" t="s">
        <v>2056</v>
      </c>
      <c r="O4" s="1" t="s">
        <v>2095</v>
      </c>
      <c r="P4" s="1" t="s">
        <v>2096</v>
      </c>
      <c r="Q4" s="1" t="s">
        <v>2057</v>
      </c>
      <c r="R4" s="1" t="s">
        <v>2097</v>
      </c>
      <c r="S4">
        <v>4</v>
      </c>
      <c r="T4">
        <v>7</v>
      </c>
    </row>
    <row r="5" spans="1:20" x14ac:dyDescent="0.25">
      <c r="A5" s="1" t="s">
        <v>1923</v>
      </c>
      <c r="B5" s="1" t="s">
        <v>1924</v>
      </c>
      <c r="C5" s="1" t="s">
        <v>2098</v>
      </c>
      <c r="D5" s="1" t="s">
        <v>1280</v>
      </c>
      <c r="E5" s="1" t="s">
        <v>2099</v>
      </c>
      <c r="F5" s="1" t="s">
        <v>2100</v>
      </c>
      <c r="G5" s="1" t="s">
        <v>2101</v>
      </c>
      <c r="H5" s="1" t="s">
        <v>2102</v>
      </c>
      <c r="I5" s="1" t="s">
        <v>2091</v>
      </c>
      <c r="J5" s="1" t="s">
        <v>2103</v>
      </c>
      <c r="K5" s="1" t="s">
        <v>10</v>
      </c>
      <c r="L5" s="1" t="s">
        <v>2104</v>
      </c>
      <c r="M5" s="1" t="s">
        <v>2094</v>
      </c>
      <c r="N5" s="1" t="s">
        <v>2105</v>
      </c>
      <c r="O5" s="1" t="s">
        <v>2106</v>
      </c>
      <c r="P5" s="1" t="s">
        <v>2107</v>
      </c>
      <c r="Q5" s="1" t="s">
        <v>2057</v>
      </c>
      <c r="R5" s="1" t="s">
        <v>2108</v>
      </c>
      <c r="S5">
        <v>0</v>
      </c>
      <c r="T5">
        <v>1</v>
      </c>
    </row>
    <row r="6" spans="1:20" x14ac:dyDescent="0.25">
      <c r="A6" s="1" t="s">
        <v>1383</v>
      </c>
      <c r="B6" s="1" t="s">
        <v>1384</v>
      </c>
      <c r="C6" s="1" t="s">
        <v>2109</v>
      </c>
      <c r="D6" s="1" t="s">
        <v>29</v>
      </c>
      <c r="E6" s="1" t="s">
        <v>2110</v>
      </c>
      <c r="F6" s="1" t="s">
        <v>2111</v>
      </c>
      <c r="G6" s="1" t="s">
        <v>2101</v>
      </c>
      <c r="H6" s="1" t="s">
        <v>2052</v>
      </c>
      <c r="I6" s="1" t="s">
        <v>2091</v>
      </c>
      <c r="J6" s="1" t="s">
        <v>2112</v>
      </c>
      <c r="K6" s="1" t="s">
        <v>10</v>
      </c>
      <c r="L6" s="1" t="s">
        <v>2113</v>
      </c>
      <c r="M6" s="1" t="s">
        <v>2094</v>
      </c>
      <c r="N6" s="1" t="s">
        <v>2105</v>
      </c>
      <c r="O6" s="1" t="s">
        <v>2106</v>
      </c>
      <c r="P6" s="1" t="s">
        <v>2107</v>
      </c>
      <c r="Q6" s="1" t="s">
        <v>2057</v>
      </c>
      <c r="R6" s="1" t="s">
        <v>2114</v>
      </c>
      <c r="S6">
        <v>0</v>
      </c>
      <c r="T6">
        <v>5</v>
      </c>
    </row>
    <row r="7" spans="1:20" x14ac:dyDescent="0.25">
      <c r="A7" s="1" t="s">
        <v>306</v>
      </c>
      <c r="B7" s="1" t="s">
        <v>307</v>
      </c>
      <c r="C7" s="1" t="s">
        <v>2088</v>
      </c>
      <c r="D7" s="1" t="s">
        <v>44</v>
      </c>
      <c r="E7" s="1" t="s">
        <v>2115</v>
      </c>
      <c r="F7" s="1" t="s">
        <v>2050</v>
      </c>
      <c r="G7" s="1" t="s">
        <v>2116</v>
      </c>
      <c r="H7" s="1" t="s">
        <v>2052</v>
      </c>
      <c r="I7" s="1" t="s">
        <v>2091</v>
      </c>
      <c r="J7" s="1" t="s">
        <v>2117</v>
      </c>
      <c r="K7" s="1" t="s">
        <v>12</v>
      </c>
      <c r="L7" s="1" t="s">
        <v>2093</v>
      </c>
      <c r="M7" s="1" t="s">
        <v>2094</v>
      </c>
      <c r="N7" s="1" t="s">
        <v>2056</v>
      </c>
      <c r="O7" s="1" t="s">
        <v>2118</v>
      </c>
      <c r="P7" s="1" t="s">
        <v>2054</v>
      </c>
      <c r="Q7" s="1" t="s">
        <v>2057</v>
      </c>
      <c r="R7" s="1" t="s">
        <v>2119</v>
      </c>
      <c r="S7">
        <v>4</v>
      </c>
      <c r="T7">
        <v>7</v>
      </c>
    </row>
    <row r="8" spans="1:20" x14ac:dyDescent="0.25">
      <c r="A8" s="1" t="s">
        <v>1677</v>
      </c>
      <c r="B8" s="1" t="s">
        <v>1678</v>
      </c>
      <c r="C8" s="1" t="s">
        <v>2120</v>
      </c>
      <c r="D8" s="1" t="s">
        <v>29</v>
      </c>
      <c r="E8" s="1" t="s">
        <v>2121</v>
      </c>
      <c r="F8" s="1" t="s">
        <v>2111</v>
      </c>
      <c r="G8" s="1" t="s">
        <v>2101</v>
      </c>
      <c r="H8" s="1" t="s">
        <v>2052</v>
      </c>
      <c r="I8" s="1" t="s">
        <v>2091</v>
      </c>
      <c r="J8" s="1" t="s">
        <v>2122</v>
      </c>
      <c r="K8" s="1" t="s">
        <v>10</v>
      </c>
      <c r="L8" s="1" t="s">
        <v>2113</v>
      </c>
      <c r="M8" s="1" t="s">
        <v>2094</v>
      </c>
      <c r="N8" s="1" t="s">
        <v>2105</v>
      </c>
      <c r="O8" s="1" t="s">
        <v>2106</v>
      </c>
      <c r="P8" s="1" t="s">
        <v>2107</v>
      </c>
      <c r="Q8" s="1" t="s">
        <v>2057</v>
      </c>
      <c r="R8" s="1" t="s">
        <v>2123</v>
      </c>
      <c r="S8">
        <v>0</v>
      </c>
      <c r="T8">
        <v>5</v>
      </c>
    </row>
    <row r="9" spans="1:20" x14ac:dyDescent="0.25">
      <c r="A9" s="1" t="s">
        <v>1448</v>
      </c>
      <c r="B9" s="1" t="s">
        <v>1449</v>
      </c>
      <c r="C9" s="1" t="s">
        <v>2109</v>
      </c>
      <c r="D9" s="1" t="s">
        <v>999</v>
      </c>
      <c r="E9" s="1" t="s">
        <v>2110</v>
      </c>
      <c r="F9" s="1" t="s">
        <v>2050</v>
      </c>
      <c r="G9" s="1" t="s">
        <v>2124</v>
      </c>
      <c r="H9" s="1" t="s">
        <v>2125</v>
      </c>
      <c r="I9" s="1" t="s">
        <v>2091</v>
      </c>
      <c r="J9" s="1" t="s">
        <v>2126</v>
      </c>
      <c r="K9" s="1" t="s">
        <v>12</v>
      </c>
      <c r="L9" s="1" t="s">
        <v>2104</v>
      </c>
      <c r="M9" s="1" t="s">
        <v>2094</v>
      </c>
      <c r="N9" s="1" t="s">
        <v>2105</v>
      </c>
      <c r="O9" s="1" t="s">
        <v>2127</v>
      </c>
      <c r="P9" s="1" t="s">
        <v>2096</v>
      </c>
      <c r="Q9" s="1" t="s">
        <v>2057</v>
      </c>
      <c r="R9" s="1" t="s">
        <v>2128</v>
      </c>
      <c r="S9">
        <v>4</v>
      </c>
      <c r="T9">
        <v>1</v>
      </c>
    </row>
    <row r="10" spans="1:20" x14ac:dyDescent="0.25">
      <c r="A10" s="1" t="s">
        <v>1555</v>
      </c>
      <c r="B10" s="1" t="s">
        <v>1556</v>
      </c>
      <c r="C10" s="1" t="s">
        <v>2120</v>
      </c>
      <c r="D10" s="1" t="s">
        <v>29</v>
      </c>
      <c r="E10" s="1" t="s">
        <v>2121</v>
      </c>
      <c r="F10" s="1" t="s">
        <v>2111</v>
      </c>
      <c r="G10" s="1" t="s">
        <v>2124</v>
      </c>
      <c r="H10" s="1" t="s">
        <v>2052</v>
      </c>
      <c r="I10" s="1" t="s">
        <v>2091</v>
      </c>
      <c r="J10" s="1" t="s">
        <v>2129</v>
      </c>
      <c r="K10" s="1" t="s">
        <v>10</v>
      </c>
      <c r="L10" s="1" t="s">
        <v>2130</v>
      </c>
      <c r="M10" s="1" t="s">
        <v>2094</v>
      </c>
      <c r="N10" s="1" t="s">
        <v>2105</v>
      </c>
      <c r="O10" s="1" t="s">
        <v>2127</v>
      </c>
      <c r="P10" s="1" t="s">
        <v>2096</v>
      </c>
      <c r="Q10" s="1" t="s">
        <v>2057</v>
      </c>
      <c r="R10" s="1" t="s">
        <v>2131</v>
      </c>
      <c r="S10">
        <v>0</v>
      </c>
      <c r="T10">
        <v>1</v>
      </c>
    </row>
    <row r="11" spans="1:20" x14ac:dyDescent="0.25">
      <c r="A11" s="1" t="s">
        <v>1803</v>
      </c>
      <c r="B11" s="1" t="s">
        <v>1804</v>
      </c>
      <c r="C11" s="1" t="s">
        <v>2132</v>
      </c>
      <c r="D11" s="1" t="s">
        <v>29</v>
      </c>
      <c r="E11" s="1" t="s">
        <v>2121</v>
      </c>
      <c r="F11" s="1" t="s">
        <v>2111</v>
      </c>
      <c r="G11" s="1" t="s">
        <v>2124</v>
      </c>
      <c r="H11" s="1" t="s">
        <v>2052</v>
      </c>
      <c r="I11" s="1" t="s">
        <v>2091</v>
      </c>
      <c r="J11" s="1" t="s">
        <v>2133</v>
      </c>
      <c r="K11" s="1" t="s">
        <v>10</v>
      </c>
      <c r="L11" s="1" t="s">
        <v>2134</v>
      </c>
      <c r="M11" s="1" t="s">
        <v>2094</v>
      </c>
      <c r="N11" s="1" t="s">
        <v>2105</v>
      </c>
      <c r="O11" s="1" t="s">
        <v>2127</v>
      </c>
      <c r="P11" s="1" t="s">
        <v>2096</v>
      </c>
      <c r="Q11" s="1" t="s">
        <v>2057</v>
      </c>
      <c r="R11" s="1" t="s">
        <v>2135</v>
      </c>
      <c r="S11">
        <v>0</v>
      </c>
      <c r="T11">
        <v>3</v>
      </c>
    </row>
    <row r="12" spans="1:20" x14ac:dyDescent="0.25">
      <c r="A12" s="1" t="s">
        <v>1992</v>
      </c>
      <c r="B12" s="1" t="s">
        <v>1993</v>
      </c>
      <c r="C12" s="1" t="s">
        <v>2137</v>
      </c>
      <c r="D12" s="1" t="s">
        <v>1280</v>
      </c>
      <c r="E12" s="1" t="s">
        <v>2099</v>
      </c>
      <c r="F12" s="1" t="s">
        <v>2111</v>
      </c>
      <c r="G12" s="1" t="s">
        <v>2138</v>
      </c>
      <c r="H12" s="1" t="s">
        <v>2102</v>
      </c>
      <c r="I12" s="1" t="s">
        <v>2091</v>
      </c>
      <c r="J12" s="1" t="s">
        <v>2139</v>
      </c>
      <c r="K12" s="1" t="s">
        <v>440</v>
      </c>
      <c r="L12" s="1" t="s">
        <v>2140</v>
      </c>
      <c r="M12" s="1" t="s">
        <v>2094</v>
      </c>
      <c r="N12" s="1" t="s">
        <v>2105</v>
      </c>
      <c r="O12" s="1" t="s">
        <v>2141</v>
      </c>
      <c r="P12" s="1" t="s">
        <v>2142</v>
      </c>
      <c r="Q12" s="1" t="s">
        <v>2057</v>
      </c>
      <c r="R12" s="1" t="s">
        <v>2143</v>
      </c>
      <c r="S12">
        <v>0</v>
      </c>
      <c r="T12">
        <v>0</v>
      </c>
    </row>
    <row r="13" spans="1:20" x14ac:dyDescent="0.25">
      <c r="A13" s="1" t="s">
        <v>1885</v>
      </c>
      <c r="B13" s="1" t="s">
        <v>1886</v>
      </c>
      <c r="C13" s="1" t="s">
        <v>2132</v>
      </c>
      <c r="D13" s="1" t="s">
        <v>29</v>
      </c>
      <c r="E13" s="1" t="s">
        <v>2121</v>
      </c>
      <c r="F13" s="1" t="s">
        <v>2111</v>
      </c>
      <c r="G13" s="1" t="s">
        <v>2144</v>
      </c>
      <c r="H13" s="1" t="s">
        <v>2052</v>
      </c>
      <c r="I13" s="1" t="s">
        <v>2091</v>
      </c>
      <c r="J13" s="1" t="s">
        <v>5115</v>
      </c>
      <c r="K13" s="1" t="s">
        <v>10</v>
      </c>
      <c r="L13" s="1" t="s">
        <v>2104</v>
      </c>
      <c r="M13" s="1" t="s">
        <v>2094</v>
      </c>
      <c r="N13" s="1" t="s">
        <v>2105</v>
      </c>
      <c r="O13" s="1" t="s">
        <v>2145</v>
      </c>
      <c r="P13" s="1" t="s">
        <v>2146</v>
      </c>
      <c r="Q13" s="1" t="s">
        <v>2057</v>
      </c>
      <c r="R13" s="1" t="s">
        <v>2147</v>
      </c>
      <c r="S13">
        <v>0</v>
      </c>
      <c r="T13">
        <v>1</v>
      </c>
    </row>
    <row r="14" spans="1:20" x14ac:dyDescent="0.25">
      <c r="A14" s="1" t="s">
        <v>1385</v>
      </c>
      <c r="B14" s="1" t="s">
        <v>1386</v>
      </c>
      <c r="C14" s="1" t="s">
        <v>2109</v>
      </c>
      <c r="D14" s="1" t="s">
        <v>29</v>
      </c>
      <c r="E14" s="1" t="s">
        <v>2121</v>
      </c>
      <c r="F14" s="1" t="s">
        <v>2100</v>
      </c>
      <c r="G14" s="1" t="s">
        <v>2153</v>
      </c>
      <c r="H14" s="1" t="s">
        <v>2052</v>
      </c>
      <c r="I14" s="1" t="s">
        <v>2091</v>
      </c>
      <c r="J14" s="1" t="s">
        <v>2154</v>
      </c>
      <c r="K14" s="1" t="s">
        <v>10</v>
      </c>
      <c r="L14" s="1" t="s">
        <v>2113</v>
      </c>
      <c r="M14" s="1" t="s">
        <v>2094</v>
      </c>
      <c r="N14" s="1" t="s">
        <v>2105</v>
      </c>
      <c r="O14" s="1" t="s">
        <v>2155</v>
      </c>
      <c r="P14" s="1" t="s">
        <v>2156</v>
      </c>
      <c r="Q14" s="1" t="s">
        <v>2057</v>
      </c>
      <c r="R14" s="1" t="s">
        <v>2157</v>
      </c>
      <c r="S14">
        <v>0</v>
      </c>
      <c r="T14">
        <v>5</v>
      </c>
    </row>
    <row r="15" spans="1:20" x14ac:dyDescent="0.25">
      <c r="A15" s="1" t="s">
        <v>1178</v>
      </c>
      <c r="B15" s="1" t="s">
        <v>1179</v>
      </c>
      <c r="C15" s="1" t="s">
        <v>2158</v>
      </c>
      <c r="D15" s="1" t="s">
        <v>44</v>
      </c>
      <c r="E15" s="1" t="s">
        <v>2159</v>
      </c>
      <c r="F15" s="1" t="s">
        <v>2050</v>
      </c>
      <c r="G15" s="1" t="s">
        <v>2090</v>
      </c>
      <c r="H15" s="1" t="s">
        <v>2052</v>
      </c>
      <c r="I15" s="1" t="s">
        <v>2091</v>
      </c>
      <c r="J15" s="1" t="s">
        <v>2160</v>
      </c>
      <c r="K15" s="1" t="s">
        <v>10</v>
      </c>
      <c r="L15" s="1" t="s">
        <v>2161</v>
      </c>
      <c r="M15" s="1" t="s">
        <v>2094</v>
      </c>
      <c r="N15" s="1" t="s">
        <v>2056</v>
      </c>
      <c r="O15" s="1" t="s">
        <v>2095</v>
      </c>
      <c r="P15" s="1" t="s">
        <v>2096</v>
      </c>
      <c r="Q15" s="1" t="s">
        <v>2057</v>
      </c>
      <c r="R15" s="1" t="s">
        <v>2162</v>
      </c>
      <c r="S15">
        <v>0</v>
      </c>
      <c r="T15">
        <v>6</v>
      </c>
    </row>
    <row r="16" spans="1:20" x14ac:dyDescent="0.25">
      <c r="A16" s="1" t="s">
        <v>1535</v>
      </c>
      <c r="B16" s="1" t="s">
        <v>1536</v>
      </c>
      <c r="C16" s="1" t="s">
        <v>2109</v>
      </c>
      <c r="D16" s="1" t="s">
        <v>29</v>
      </c>
      <c r="E16" s="1" t="s">
        <v>2110</v>
      </c>
      <c r="F16" s="1" t="s">
        <v>2111</v>
      </c>
      <c r="G16" s="1" t="s">
        <v>2124</v>
      </c>
      <c r="H16" s="1" t="s">
        <v>2052</v>
      </c>
      <c r="I16" s="1" t="s">
        <v>2091</v>
      </c>
      <c r="J16" s="1" t="s">
        <v>2163</v>
      </c>
      <c r="K16" s="1" t="s">
        <v>10</v>
      </c>
      <c r="L16" s="1" t="s">
        <v>2113</v>
      </c>
      <c r="M16" s="1" t="s">
        <v>2094</v>
      </c>
      <c r="N16" s="1" t="s">
        <v>2105</v>
      </c>
      <c r="O16" s="1" t="s">
        <v>2127</v>
      </c>
      <c r="P16" s="1" t="s">
        <v>2096</v>
      </c>
      <c r="Q16" s="1" t="s">
        <v>2057</v>
      </c>
      <c r="R16" s="1" t="s">
        <v>2164</v>
      </c>
      <c r="S16">
        <v>0</v>
      </c>
      <c r="T16">
        <v>5</v>
      </c>
    </row>
    <row r="17" spans="1:20" x14ac:dyDescent="0.25">
      <c r="A17" s="1" t="s">
        <v>1967</v>
      </c>
      <c r="B17" s="1" t="s">
        <v>1968</v>
      </c>
      <c r="C17" s="1" t="s">
        <v>2137</v>
      </c>
      <c r="D17" s="1" t="s">
        <v>29</v>
      </c>
      <c r="E17" s="1" t="s">
        <v>2165</v>
      </c>
      <c r="F17" s="1" t="s">
        <v>2166</v>
      </c>
      <c r="G17" s="1" t="s">
        <v>2167</v>
      </c>
      <c r="H17" s="1" t="s">
        <v>2052</v>
      </c>
      <c r="I17" s="1" t="s">
        <v>2091</v>
      </c>
      <c r="J17" s="1" t="s">
        <v>2168</v>
      </c>
      <c r="K17" s="1" t="s">
        <v>10</v>
      </c>
      <c r="L17" s="1" t="s">
        <v>2104</v>
      </c>
      <c r="M17" s="1" t="s">
        <v>2094</v>
      </c>
      <c r="N17" s="1" t="s">
        <v>2105</v>
      </c>
      <c r="O17" s="1" t="s">
        <v>2169</v>
      </c>
      <c r="P17" s="1" t="s">
        <v>2096</v>
      </c>
      <c r="Q17" s="1" t="s">
        <v>2057</v>
      </c>
      <c r="R17" s="1" t="s">
        <v>2170</v>
      </c>
      <c r="S17">
        <v>0</v>
      </c>
      <c r="T17">
        <v>1</v>
      </c>
    </row>
    <row r="18" spans="1:20" x14ac:dyDescent="0.25">
      <c r="A18" s="1" t="s">
        <v>1000</v>
      </c>
      <c r="B18" s="1" t="s">
        <v>1001</v>
      </c>
      <c r="C18" s="1" t="s">
        <v>2158</v>
      </c>
      <c r="D18" s="1" t="s">
        <v>44</v>
      </c>
      <c r="E18" s="1" t="s">
        <v>2159</v>
      </c>
      <c r="F18" s="1" t="s">
        <v>2050</v>
      </c>
      <c r="G18" s="1" t="s">
        <v>2090</v>
      </c>
      <c r="H18" s="1" t="s">
        <v>2052</v>
      </c>
      <c r="I18" s="1" t="s">
        <v>2091</v>
      </c>
      <c r="J18" s="1" t="s">
        <v>2171</v>
      </c>
      <c r="K18" s="1" t="s">
        <v>12</v>
      </c>
      <c r="L18" s="1" t="s">
        <v>2134</v>
      </c>
      <c r="M18" s="1" t="s">
        <v>2094</v>
      </c>
      <c r="N18" s="1" t="s">
        <v>2056</v>
      </c>
      <c r="O18" s="1" t="s">
        <v>2095</v>
      </c>
      <c r="P18" s="1" t="s">
        <v>2096</v>
      </c>
      <c r="Q18" s="1" t="s">
        <v>2057</v>
      </c>
      <c r="R18" s="1" t="s">
        <v>2172</v>
      </c>
      <c r="S18">
        <v>4</v>
      </c>
      <c r="T18">
        <v>3</v>
      </c>
    </row>
    <row r="19" spans="1:20" x14ac:dyDescent="0.25">
      <c r="A19" s="1" t="s">
        <v>553</v>
      </c>
      <c r="B19" s="1" t="s">
        <v>554</v>
      </c>
      <c r="C19" s="1" t="s">
        <v>2173</v>
      </c>
      <c r="D19" s="1" t="s">
        <v>44</v>
      </c>
      <c r="E19" s="1" t="s">
        <v>2149</v>
      </c>
      <c r="F19" s="1" t="s">
        <v>2050</v>
      </c>
      <c r="G19" s="1" t="s">
        <v>2090</v>
      </c>
      <c r="H19" s="1" t="s">
        <v>2052</v>
      </c>
      <c r="I19" s="1" t="s">
        <v>2091</v>
      </c>
      <c r="J19" s="1" t="s">
        <v>2174</v>
      </c>
      <c r="K19" s="1" t="s">
        <v>12</v>
      </c>
      <c r="L19" s="1" t="s">
        <v>2113</v>
      </c>
      <c r="M19" s="1" t="s">
        <v>2094</v>
      </c>
      <c r="N19" s="1" t="s">
        <v>2056</v>
      </c>
      <c r="O19" s="1" t="s">
        <v>2095</v>
      </c>
      <c r="P19" s="1" t="s">
        <v>2096</v>
      </c>
      <c r="Q19" s="1" t="s">
        <v>2057</v>
      </c>
      <c r="R19" s="1" t="s">
        <v>2175</v>
      </c>
      <c r="S19">
        <v>4</v>
      </c>
      <c r="T19">
        <v>5</v>
      </c>
    </row>
    <row r="20" spans="1:20" x14ac:dyDescent="0.25">
      <c r="A20" s="1" t="s">
        <v>1106</v>
      </c>
      <c r="B20" s="1" t="s">
        <v>1107</v>
      </c>
      <c r="C20" s="1" t="s">
        <v>2158</v>
      </c>
      <c r="D20" s="1" t="s">
        <v>44</v>
      </c>
      <c r="E20" s="1" t="s">
        <v>2159</v>
      </c>
      <c r="F20" s="1" t="s">
        <v>2050</v>
      </c>
      <c r="G20" s="1" t="s">
        <v>2176</v>
      </c>
      <c r="H20" s="1" t="s">
        <v>2052</v>
      </c>
      <c r="I20" s="1" t="s">
        <v>2091</v>
      </c>
      <c r="J20" s="1" t="s">
        <v>2177</v>
      </c>
      <c r="K20" s="1" t="s">
        <v>502</v>
      </c>
      <c r="L20" s="1" t="s">
        <v>2134</v>
      </c>
      <c r="M20" s="1" t="s">
        <v>2094</v>
      </c>
      <c r="N20" s="1" t="s">
        <v>2056</v>
      </c>
      <c r="O20" s="1" t="s">
        <v>2178</v>
      </c>
      <c r="P20" s="1" t="s">
        <v>2179</v>
      </c>
      <c r="Q20" s="1" t="s">
        <v>2057</v>
      </c>
      <c r="R20" s="1" t="s">
        <v>2180</v>
      </c>
      <c r="S20">
        <v>4</v>
      </c>
      <c r="T20">
        <v>3</v>
      </c>
    </row>
    <row r="21" spans="1:20" x14ac:dyDescent="0.25">
      <c r="A21" s="1" t="s">
        <v>2181</v>
      </c>
      <c r="B21" s="1" t="s">
        <v>2182</v>
      </c>
      <c r="C21" s="1" t="s">
        <v>2183</v>
      </c>
      <c r="D21" s="1" t="s">
        <v>2184</v>
      </c>
      <c r="E21" s="1" t="s">
        <v>2099</v>
      </c>
      <c r="F21" s="1" t="s">
        <v>2111</v>
      </c>
      <c r="G21" s="1" t="s">
        <v>2101</v>
      </c>
      <c r="H21" s="1" t="s">
        <v>2052</v>
      </c>
      <c r="I21" s="1" t="s">
        <v>2091</v>
      </c>
      <c r="J21" s="1" t="s">
        <v>2185</v>
      </c>
      <c r="K21" s="1" t="s">
        <v>2186</v>
      </c>
      <c r="L21" s="1" t="s">
        <v>2187</v>
      </c>
      <c r="M21" s="1" t="s">
        <v>2094</v>
      </c>
      <c r="N21" s="1" t="s">
        <v>2105</v>
      </c>
      <c r="O21" s="1" t="s">
        <v>2106</v>
      </c>
      <c r="P21" s="1" t="s">
        <v>2107</v>
      </c>
      <c r="Q21" s="1" t="s">
        <v>2057</v>
      </c>
      <c r="R21" s="1" t="s">
        <v>2188</v>
      </c>
      <c r="S21">
        <v>0</v>
      </c>
      <c r="T21">
        <v>1</v>
      </c>
    </row>
    <row r="22" spans="1:20" x14ac:dyDescent="0.25">
      <c r="A22" s="1" t="s">
        <v>2189</v>
      </c>
      <c r="B22" s="1" t="s">
        <v>2190</v>
      </c>
      <c r="C22" s="1" t="s">
        <v>2158</v>
      </c>
      <c r="D22" s="1" t="s">
        <v>44</v>
      </c>
      <c r="E22" s="1" t="s">
        <v>2159</v>
      </c>
      <c r="F22" s="1" t="s">
        <v>2050</v>
      </c>
      <c r="G22" s="1" t="s">
        <v>2191</v>
      </c>
      <c r="H22" s="1" t="s">
        <v>2052</v>
      </c>
      <c r="I22" s="1" t="s">
        <v>2091</v>
      </c>
      <c r="J22" s="1" t="s">
        <v>2192</v>
      </c>
      <c r="K22" s="1" t="s">
        <v>12</v>
      </c>
      <c r="L22" s="1" t="s">
        <v>2193</v>
      </c>
      <c r="M22" s="1" t="s">
        <v>2055</v>
      </c>
      <c r="N22" s="1" t="s">
        <v>2056</v>
      </c>
      <c r="O22" s="1" t="s">
        <v>2194</v>
      </c>
      <c r="P22" s="1" t="s">
        <v>2054</v>
      </c>
      <c r="Q22" s="1" t="s">
        <v>2057</v>
      </c>
      <c r="R22" s="1" t="s">
        <v>2195</v>
      </c>
      <c r="S22">
        <v>4</v>
      </c>
      <c r="T22">
        <v>3</v>
      </c>
    </row>
    <row r="23" spans="1:20" x14ac:dyDescent="0.25">
      <c r="A23" s="1" t="s">
        <v>5048</v>
      </c>
      <c r="B23" s="1" t="s">
        <v>5049</v>
      </c>
      <c r="C23" s="1" t="s">
        <v>2088</v>
      </c>
      <c r="D23" s="1" t="s">
        <v>44</v>
      </c>
      <c r="E23" s="1" t="s">
        <v>2110</v>
      </c>
      <c r="F23" s="1" t="s">
        <v>2111</v>
      </c>
      <c r="G23" s="1" t="s">
        <v>5050</v>
      </c>
      <c r="H23" s="1" t="s">
        <v>2052</v>
      </c>
      <c r="I23" s="1" t="s">
        <v>2091</v>
      </c>
      <c r="J23" s="1" t="s">
        <v>5051</v>
      </c>
      <c r="K23" s="1" t="s">
        <v>12</v>
      </c>
      <c r="L23" s="1" t="s">
        <v>2590</v>
      </c>
      <c r="M23" s="1" t="s">
        <v>2055</v>
      </c>
      <c r="N23" s="1" t="s">
        <v>2056</v>
      </c>
      <c r="O23" s="1" t="s">
        <v>5052</v>
      </c>
      <c r="P23" s="1" t="s">
        <v>2054</v>
      </c>
      <c r="Q23" s="1" t="s">
        <v>2057</v>
      </c>
      <c r="R23" s="1" t="s">
        <v>5053</v>
      </c>
      <c r="S23">
        <v>4</v>
      </c>
      <c r="T23">
        <v>7</v>
      </c>
    </row>
    <row r="24" spans="1:20" x14ac:dyDescent="0.25">
      <c r="A24" s="1" t="s">
        <v>2196</v>
      </c>
      <c r="B24" s="1" t="s">
        <v>2197</v>
      </c>
      <c r="C24" s="1" t="s">
        <v>2198</v>
      </c>
      <c r="D24" s="1" t="s">
        <v>44</v>
      </c>
      <c r="E24" s="1" t="s">
        <v>2115</v>
      </c>
      <c r="F24" s="1" t="s">
        <v>2050</v>
      </c>
      <c r="G24" s="1" t="s">
        <v>2090</v>
      </c>
      <c r="H24" s="1" t="s">
        <v>2052</v>
      </c>
      <c r="I24" s="1" t="s">
        <v>2091</v>
      </c>
      <c r="J24" s="1" t="s">
        <v>2199</v>
      </c>
      <c r="K24" s="1" t="s">
        <v>2200</v>
      </c>
      <c r="L24" s="1" t="s">
        <v>2201</v>
      </c>
      <c r="M24" s="1" t="s">
        <v>2094</v>
      </c>
      <c r="N24" s="1" t="s">
        <v>2056</v>
      </c>
      <c r="O24" s="1" t="s">
        <v>2095</v>
      </c>
      <c r="P24" s="1" t="s">
        <v>2096</v>
      </c>
      <c r="Q24" s="1" t="s">
        <v>2057</v>
      </c>
      <c r="R24" s="1" t="s">
        <v>2202</v>
      </c>
      <c r="S24" t="s">
        <v>2203</v>
      </c>
      <c r="T24" t="s">
        <v>2203</v>
      </c>
    </row>
    <row r="25" spans="1:20" x14ac:dyDescent="0.25">
      <c r="A25" s="1" t="s">
        <v>1104</v>
      </c>
      <c r="B25" s="1" t="s">
        <v>1105</v>
      </c>
      <c r="C25" s="1" t="s">
        <v>2158</v>
      </c>
      <c r="D25" s="1" t="s">
        <v>44</v>
      </c>
      <c r="E25" s="1" t="s">
        <v>2204</v>
      </c>
      <c r="F25" s="1" t="s">
        <v>2050</v>
      </c>
      <c r="G25" s="1" t="s">
        <v>2205</v>
      </c>
      <c r="H25" s="1" t="s">
        <v>2052</v>
      </c>
      <c r="I25" s="1" t="s">
        <v>2091</v>
      </c>
      <c r="J25" s="1" t="s">
        <v>2206</v>
      </c>
      <c r="K25" s="1" t="s">
        <v>440</v>
      </c>
      <c r="L25" s="1" t="s">
        <v>2207</v>
      </c>
      <c r="M25" s="1" t="s">
        <v>2094</v>
      </c>
      <c r="N25" s="1" t="s">
        <v>2056</v>
      </c>
      <c r="O25" s="1" t="s">
        <v>2208</v>
      </c>
      <c r="P25" s="1" t="s">
        <v>2096</v>
      </c>
      <c r="Q25" s="1" t="s">
        <v>2057</v>
      </c>
      <c r="R25" s="1" t="s">
        <v>2209</v>
      </c>
      <c r="S25">
        <v>0</v>
      </c>
      <c r="T25">
        <v>4</v>
      </c>
    </row>
    <row r="26" spans="1:20" x14ac:dyDescent="0.25">
      <c r="A26" s="1" t="s">
        <v>731</v>
      </c>
      <c r="B26" s="1" t="s">
        <v>732</v>
      </c>
      <c r="C26" s="1" t="s">
        <v>2173</v>
      </c>
      <c r="D26" s="1" t="s">
        <v>44</v>
      </c>
      <c r="E26" s="1" t="s">
        <v>2149</v>
      </c>
      <c r="F26" s="1" t="s">
        <v>2050</v>
      </c>
      <c r="G26" s="1" t="s">
        <v>2210</v>
      </c>
      <c r="H26" s="1" t="s">
        <v>2052</v>
      </c>
      <c r="I26" s="1" t="s">
        <v>2091</v>
      </c>
      <c r="J26" s="1" t="s">
        <v>2211</v>
      </c>
      <c r="K26" s="1" t="s">
        <v>502</v>
      </c>
      <c r="L26" s="1" t="s">
        <v>2134</v>
      </c>
      <c r="M26" s="1" t="s">
        <v>2055</v>
      </c>
      <c r="N26" s="1" t="s">
        <v>2056</v>
      </c>
      <c r="O26" s="1" t="s">
        <v>2212</v>
      </c>
      <c r="P26" s="1" t="s">
        <v>2054</v>
      </c>
      <c r="Q26" s="1" t="s">
        <v>2057</v>
      </c>
      <c r="R26" s="1" t="s">
        <v>2213</v>
      </c>
      <c r="S26">
        <v>4</v>
      </c>
      <c r="T26">
        <v>3</v>
      </c>
    </row>
    <row r="27" spans="1:20" x14ac:dyDescent="0.25">
      <c r="A27" s="1" t="s">
        <v>300</v>
      </c>
      <c r="B27" s="1" t="s">
        <v>301</v>
      </c>
      <c r="C27" s="1" t="s">
        <v>2088</v>
      </c>
      <c r="D27" s="1" t="s">
        <v>88</v>
      </c>
      <c r="E27" s="1" t="s">
        <v>2214</v>
      </c>
      <c r="F27" s="1" t="s">
        <v>2050</v>
      </c>
      <c r="G27" s="1" t="s">
        <v>2215</v>
      </c>
      <c r="H27" s="1" t="s">
        <v>2052</v>
      </c>
      <c r="I27" s="1" t="s">
        <v>2052</v>
      </c>
      <c r="J27" s="1" t="s">
        <v>2216</v>
      </c>
      <c r="K27" s="1" t="s">
        <v>302</v>
      </c>
      <c r="L27" s="1" t="s">
        <v>2217</v>
      </c>
      <c r="M27" s="1" t="s">
        <v>2094</v>
      </c>
      <c r="N27" s="1" t="s">
        <v>2056</v>
      </c>
      <c r="O27" s="1" t="s">
        <v>2218</v>
      </c>
      <c r="P27" s="1" t="s">
        <v>2219</v>
      </c>
      <c r="Q27" s="1" t="s">
        <v>2057</v>
      </c>
      <c r="R27" s="1" t="s">
        <v>2220</v>
      </c>
      <c r="S27">
        <v>8</v>
      </c>
      <c r="T27">
        <v>5</v>
      </c>
    </row>
    <row r="28" spans="1:20" x14ac:dyDescent="0.25">
      <c r="A28" s="1" t="s">
        <v>1945</v>
      </c>
      <c r="B28" s="1" t="s">
        <v>1946</v>
      </c>
      <c r="C28" s="1" t="s">
        <v>2098</v>
      </c>
      <c r="D28" s="1" t="s">
        <v>1280</v>
      </c>
      <c r="E28" s="1" t="s">
        <v>2099</v>
      </c>
      <c r="F28" s="1" t="s">
        <v>2111</v>
      </c>
      <c r="G28" s="1" t="s">
        <v>2101</v>
      </c>
      <c r="H28" s="1" t="s">
        <v>2102</v>
      </c>
      <c r="I28" s="1" t="s">
        <v>2091</v>
      </c>
      <c r="J28" s="1" t="s">
        <v>2221</v>
      </c>
      <c r="K28" s="1" t="s">
        <v>10</v>
      </c>
      <c r="L28" s="1" t="s">
        <v>2104</v>
      </c>
      <c r="M28" s="1" t="s">
        <v>2094</v>
      </c>
      <c r="N28" s="1" t="s">
        <v>2105</v>
      </c>
      <c r="O28" s="1" t="s">
        <v>2106</v>
      </c>
      <c r="P28" s="1" t="s">
        <v>2107</v>
      </c>
      <c r="Q28" s="1" t="s">
        <v>2057</v>
      </c>
      <c r="R28" s="1" t="s">
        <v>2222</v>
      </c>
      <c r="S28">
        <v>0</v>
      </c>
      <c r="T28">
        <v>1</v>
      </c>
    </row>
    <row r="29" spans="1:20" x14ac:dyDescent="0.25">
      <c r="A29" s="1" t="s">
        <v>1387</v>
      </c>
      <c r="B29" s="1" t="s">
        <v>1388</v>
      </c>
      <c r="C29" s="1" t="s">
        <v>2109</v>
      </c>
      <c r="D29" s="1" t="s">
        <v>29</v>
      </c>
      <c r="E29" s="1" t="s">
        <v>2110</v>
      </c>
      <c r="F29" s="1" t="s">
        <v>2111</v>
      </c>
      <c r="G29" s="1" t="s">
        <v>2124</v>
      </c>
      <c r="H29" s="1" t="s">
        <v>2052</v>
      </c>
      <c r="I29" s="1" t="s">
        <v>2091</v>
      </c>
      <c r="J29" s="1" t="s">
        <v>2223</v>
      </c>
      <c r="K29" s="1" t="s">
        <v>10</v>
      </c>
      <c r="L29" s="1" t="s">
        <v>2113</v>
      </c>
      <c r="M29" s="1" t="s">
        <v>2094</v>
      </c>
      <c r="N29" s="1" t="s">
        <v>2105</v>
      </c>
      <c r="O29" s="1" t="s">
        <v>2127</v>
      </c>
      <c r="P29" s="1" t="s">
        <v>2096</v>
      </c>
      <c r="Q29" s="1" t="s">
        <v>2057</v>
      </c>
      <c r="R29" s="1" t="s">
        <v>2224</v>
      </c>
      <c r="S29">
        <v>0</v>
      </c>
      <c r="T29">
        <v>5</v>
      </c>
    </row>
    <row r="30" spans="1:20" x14ac:dyDescent="0.25">
      <c r="A30" s="1" t="s">
        <v>1603</v>
      </c>
      <c r="B30" s="1" t="s">
        <v>1604</v>
      </c>
      <c r="C30" s="1" t="s">
        <v>2120</v>
      </c>
      <c r="D30" s="1" t="s">
        <v>999</v>
      </c>
      <c r="E30" s="1" t="s">
        <v>2121</v>
      </c>
      <c r="F30" s="1" t="s">
        <v>2111</v>
      </c>
      <c r="G30" s="1" t="s">
        <v>2124</v>
      </c>
      <c r="H30" s="1" t="s">
        <v>2125</v>
      </c>
      <c r="I30" s="1" t="s">
        <v>2091</v>
      </c>
      <c r="J30" s="1" t="s">
        <v>2225</v>
      </c>
      <c r="K30" s="1" t="s">
        <v>10</v>
      </c>
      <c r="L30" s="1" t="s">
        <v>2113</v>
      </c>
      <c r="M30" s="1" t="s">
        <v>2094</v>
      </c>
      <c r="N30" s="1" t="s">
        <v>2105</v>
      </c>
      <c r="O30" s="1" t="s">
        <v>2127</v>
      </c>
      <c r="P30" s="1" t="s">
        <v>2096</v>
      </c>
      <c r="Q30" s="1" t="s">
        <v>2057</v>
      </c>
      <c r="R30" s="1" t="s">
        <v>2226</v>
      </c>
      <c r="S30">
        <v>0</v>
      </c>
      <c r="T30">
        <v>5</v>
      </c>
    </row>
    <row r="31" spans="1:20" x14ac:dyDescent="0.25">
      <c r="A31" s="1" t="s">
        <v>2227</v>
      </c>
      <c r="B31" s="1" t="s">
        <v>2228</v>
      </c>
      <c r="C31" s="1" t="s">
        <v>2120</v>
      </c>
      <c r="D31" s="1" t="s">
        <v>29</v>
      </c>
      <c r="E31" s="1" t="s">
        <v>2099</v>
      </c>
      <c r="F31" s="1" t="s">
        <v>2111</v>
      </c>
      <c r="G31" s="1" t="s">
        <v>2124</v>
      </c>
      <c r="H31" s="1" t="s">
        <v>2052</v>
      </c>
      <c r="I31" s="1" t="s">
        <v>2091</v>
      </c>
      <c r="J31" s="1" t="s">
        <v>2229</v>
      </c>
      <c r="K31" s="1" t="s">
        <v>10</v>
      </c>
      <c r="L31" s="1" t="s">
        <v>2230</v>
      </c>
      <c r="M31" s="1" t="s">
        <v>2055</v>
      </c>
      <c r="N31" s="1" t="s">
        <v>2105</v>
      </c>
      <c r="O31" s="1" t="s">
        <v>2127</v>
      </c>
      <c r="P31" s="1" t="s">
        <v>2096</v>
      </c>
      <c r="Q31" s="1" t="s">
        <v>2057</v>
      </c>
      <c r="R31" s="1" t="s">
        <v>2231</v>
      </c>
      <c r="S31">
        <v>0</v>
      </c>
      <c r="T31">
        <v>0.5</v>
      </c>
    </row>
    <row r="32" spans="1:20" x14ac:dyDescent="0.25">
      <c r="A32" s="1" t="s">
        <v>1669</v>
      </c>
      <c r="B32" s="1" t="s">
        <v>1670</v>
      </c>
      <c r="C32" s="1" t="s">
        <v>2120</v>
      </c>
      <c r="D32" s="1" t="s">
        <v>999</v>
      </c>
      <c r="E32" s="1" t="s">
        <v>2121</v>
      </c>
      <c r="F32" s="1" t="s">
        <v>2111</v>
      </c>
      <c r="G32" s="1" t="s">
        <v>2124</v>
      </c>
      <c r="H32" s="1" t="s">
        <v>2125</v>
      </c>
      <c r="I32" s="1" t="s">
        <v>2091</v>
      </c>
      <c r="J32" s="1" t="s">
        <v>2232</v>
      </c>
      <c r="K32" s="1" t="s">
        <v>10</v>
      </c>
      <c r="L32" s="1" t="s">
        <v>2152</v>
      </c>
      <c r="M32" s="1" t="s">
        <v>2094</v>
      </c>
      <c r="N32" s="1" t="s">
        <v>2105</v>
      </c>
      <c r="O32" s="1" t="s">
        <v>2127</v>
      </c>
      <c r="P32" s="1" t="s">
        <v>2096</v>
      </c>
      <c r="Q32" s="1" t="s">
        <v>2057</v>
      </c>
      <c r="R32" s="1" t="s">
        <v>2233</v>
      </c>
      <c r="S32">
        <v>0</v>
      </c>
      <c r="T32">
        <v>4</v>
      </c>
    </row>
    <row r="33" spans="1:20" x14ac:dyDescent="0.25">
      <c r="A33" s="1" t="s">
        <v>748</v>
      </c>
      <c r="B33" s="1" t="s">
        <v>749</v>
      </c>
      <c r="C33" s="1" t="s">
        <v>2148</v>
      </c>
      <c r="D33" s="1" t="s">
        <v>44</v>
      </c>
      <c r="E33" s="1" t="s">
        <v>2159</v>
      </c>
      <c r="F33" s="1" t="s">
        <v>2050</v>
      </c>
      <c r="G33" s="1" t="s">
        <v>2234</v>
      </c>
      <c r="H33" s="1" t="s">
        <v>2052</v>
      </c>
      <c r="I33" s="1" t="s">
        <v>2091</v>
      </c>
      <c r="J33" s="1" t="s">
        <v>2235</v>
      </c>
      <c r="K33" s="1" t="s">
        <v>12</v>
      </c>
      <c r="L33" s="1" t="s">
        <v>2134</v>
      </c>
      <c r="M33" s="1" t="s">
        <v>2094</v>
      </c>
      <c r="N33" s="1" t="s">
        <v>2056</v>
      </c>
      <c r="O33" s="1" t="s">
        <v>2236</v>
      </c>
      <c r="P33" s="1" t="s">
        <v>2237</v>
      </c>
      <c r="Q33" s="1" t="s">
        <v>2057</v>
      </c>
      <c r="R33" s="1" t="s">
        <v>2238</v>
      </c>
      <c r="S33">
        <v>4</v>
      </c>
      <c r="T33">
        <v>3</v>
      </c>
    </row>
    <row r="34" spans="1:20" x14ac:dyDescent="0.25">
      <c r="A34" s="1" t="s">
        <v>2239</v>
      </c>
      <c r="B34" s="1" t="s">
        <v>2240</v>
      </c>
      <c r="C34" s="1" t="s">
        <v>2198</v>
      </c>
      <c r="D34" s="1" t="s">
        <v>2184</v>
      </c>
      <c r="E34" s="1" t="s">
        <v>2099</v>
      </c>
      <c r="F34" s="1" t="s">
        <v>2111</v>
      </c>
      <c r="G34" s="1" t="s">
        <v>2124</v>
      </c>
      <c r="H34" s="1" t="s">
        <v>2052</v>
      </c>
      <c r="I34" s="1" t="s">
        <v>2091</v>
      </c>
      <c r="J34" s="1" t="s">
        <v>2241</v>
      </c>
      <c r="K34" s="1" t="s">
        <v>2242</v>
      </c>
      <c r="L34" s="1" t="s">
        <v>2140</v>
      </c>
      <c r="M34" s="1" t="s">
        <v>2094</v>
      </c>
      <c r="N34" s="1" t="s">
        <v>2105</v>
      </c>
      <c r="O34" s="1" t="s">
        <v>2127</v>
      </c>
      <c r="P34" s="1" t="s">
        <v>2096</v>
      </c>
      <c r="Q34" s="1" t="s">
        <v>2057</v>
      </c>
      <c r="R34" s="1" t="s">
        <v>2243</v>
      </c>
      <c r="S34">
        <v>0</v>
      </c>
      <c r="T34">
        <v>0</v>
      </c>
    </row>
    <row r="35" spans="1:20" x14ac:dyDescent="0.25">
      <c r="A35" s="1" t="s">
        <v>2244</v>
      </c>
      <c r="B35" s="1" t="s">
        <v>2245</v>
      </c>
      <c r="C35" s="1" t="s">
        <v>2136</v>
      </c>
      <c r="D35" s="1" t="s">
        <v>1280</v>
      </c>
      <c r="E35" s="1" t="s">
        <v>2121</v>
      </c>
      <c r="F35" s="1" t="s">
        <v>2111</v>
      </c>
      <c r="G35" s="1" t="s">
        <v>2124</v>
      </c>
      <c r="H35" s="1" t="s">
        <v>2102</v>
      </c>
      <c r="I35" s="1" t="s">
        <v>2091</v>
      </c>
      <c r="J35" s="1" t="s">
        <v>2246</v>
      </c>
      <c r="K35" s="1" t="s">
        <v>10</v>
      </c>
      <c r="L35" s="1" t="s">
        <v>2104</v>
      </c>
      <c r="M35" s="1" t="s">
        <v>2094</v>
      </c>
      <c r="N35" s="1" t="s">
        <v>2105</v>
      </c>
      <c r="O35" s="1" t="s">
        <v>2127</v>
      </c>
      <c r="P35" s="1" t="s">
        <v>2096</v>
      </c>
      <c r="Q35" s="1" t="s">
        <v>2057</v>
      </c>
      <c r="R35" s="1" t="s">
        <v>2247</v>
      </c>
      <c r="S35">
        <v>0</v>
      </c>
      <c r="T35">
        <v>1</v>
      </c>
    </row>
    <row r="36" spans="1:20" x14ac:dyDescent="0.25">
      <c r="A36" s="1" t="s">
        <v>750</v>
      </c>
      <c r="B36" s="1" t="s">
        <v>751</v>
      </c>
      <c r="C36" s="1" t="s">
        <v>2148</v>
      </c>
      <c r="D36" s="1" t="s">
        <v>44</v>
      </c>
      <c r="E36" s="1" t="s">
        <v>2149</v>
      </c>
      <c r="F36" s="1" t="s">
        <v>2050</v>
      </c>
      <c r="G36" s="1" t="s">
        <v>2090</v>
      </c>
      <c r="H36" s="1" t="s">
        <v>2052</v>
      </c>
      <c r="I36" s="1" t="s">
        <v>2091</v>
      </c>
      <c r="J36" s="1" t="s">
        <v>2248</v>
      </c>
      <c r="K36" s="1" t="s">
        <v>427</v>
      </c>
      <c r="L36" s="1" t="s">
        <v>2113</v>
      </c>
      <c r="M36" s="1" t="s">
        <v>2094</v>
      </c>
      <c r="N36" s="1" t="s">
        <v>2056</v>
      </c>
      <c r="O36" s="1" t="s">
        <v>2095</v>
      </c>
      <c r="P36" s="1" t="s">
        <v>2096</v>
      </c>
      <c r="Q36" s="1" t="s">
        <v>2057</v>
      </c>
      <c r="R36" s="1" t="s">
        <v>2249</v>
      </c>
      <c r="S36">
        <v>2</v>
      </c>
      <c r="T36">
        <v>5</v>
      </c>
    </row>
    <row r="37" spans="1:20" x14ac:dyDescent="0.25">
      <c r="A37" s="1" t="s">
        <v>2002</v>
      </c>
      <c r="B37" s="1" t="s">
        <v>2003</v>
      </c>
      <c r="C37" s="1" t="s">
        <v>2137</v>
      </c>
      <c r="D37" s="1" t="s">
        <v>1280</v>
      </c>
      <c r="E37" s="1" t="s">
        <v>2099</v>
      </c>
      <c r="F37" s="1" t="s">
        <v>2111</v>
      </c>
      <c r="G37" s="1" t="s">
        <v>2251</v>
      </c>
      <c r="H37" s="1" t="s">
        <v>2102</v>
      </c>
      <c r="I37" s="1" t="s">
        <v>2091</v>
      </c>
      <c r="J37" s="1" t="s">
        <v>2252</v>
      </c>
      <c r="K37" s="1" t="s">
        <v>440</v>
      </c>
      <c r="L37" s="1" t="s">
        <v>2140</v>
      </c>
      <c r="M37" s="1" t="s">
        <v>2094</v>
      </c>
      <c r="N37" s="1" t="s">
        <v>2105</v>
      </c>
      <c r="O37" s="1" t="s">
        <v>2253</v>
      </c>
      <c r="P37" s="1" t="s">
        <v>2254</v>
      </c>
      <c r="Q37" s="1" t="s">
        <v>2057</v>
      </c>
      <c r="R37" s="1" t="s">
        <v>2255</v>
      </c>
      <c r="S37">
        <v>0</v>
      </c>
      <c r="T37">
        <v>0</v>
      </c>
    </row>
    <row r="38" spans="1:20" x14ac:dyDescent="0.25">
      <c r="A38" s="1" t="s">
        <v>1369</v>
      </c>
      <c r="B38" s="1" t="s">
        <v>1370</v>
      </c>
      <c r="C38" s="1" t="s">
        <v>2256</v>
      </c>
      <c r="D38" s="1" t="s">
        <v>44</v>
      </c>
      <c r="E38" s="1" t="s">
        <v>2159</v>
      </c>
      <c r="F38" s="1" t="s">
        <v>2050</v>
      </c>
      <c r="G38" s="1" t="s">
        <v>2205</v>
      </c>
      <c r="H38" s="1" t="s">
        <v>2052</v>
      </c>
      <c r="I38" s="1" t="s">
        <v>2091</v>
      </c>
      <c r="J38" s="1" t="s">
        <v>2257</v>
      </c>
      <c r="K38" s="1" t="s">
        <v>10</v>
      </c>
      <c r="L38" s="1" t="s">
        <v>2152</v>
      </c>
      <c r="M38" s="1" t="s">
        <v>2094</v>
      </c>
      <c r="N38" s="1" t="s">
        <v>2056</v>
      </c>
      <c r="O38" s="1" t="s">
        <v>2208</v>
      </c>
      <c r="P38" s="1" t="s">
        <v>2096</v>
      </c>
      <c r="Q38" s="1" t="s">
        <v>2057</v>
      </c>
      <c r="R38" s="1" t="s">
        <v>2258</v>
      </c>
      <c r="S38">
        <v>0</v>
      </c>
      <c r="T38">
        <v>4</v>
      </c>
    </row>
    <row r="39" spans="1:20" x14ac:dyDescent="0.25">
      <c r="A39" s="1" t="s">
        <v>1458</v>
      </c>
      <c r="B39" s="1" t="s">
        <v>1459</v>
      </c>
      <c r="C39" s="1" t="s">
        <v>2109</v>
      </c>
      <c r="D39" s="1" t="s">
        <v>999</v>
      </c>
      <c r="E39" s="1" t="s">
        <v>2110</v>
      </c>
      <c r="F39" s="1" t="s">
        <v>2100</v>
      </c>
      <c r="G39" s="1" t="s">
        <v>2259</v>
      </c>
      <c r="H39" s="1" t="s">
        <v>2125</v>
      </c>
      <c r="I39" s="1" t="s">
        <v>2091</v>
      </c>
      <c r="J39" s="1" t="s">
        <v>2260</v>
      </c>
      <c r="K39" s="1" t="s">
        <v>10</v>
      </c>
      <c r="L39" s="1" t="s">
        <v>2113</v>
      </c>
      <c r="M39" s="1" t="s">
        <v>2094</v>
      </c>
      <c r="N39" s="1" t="s">
        <v>2105</v>
      </c>
      <c r="O39" s="1" t="s">
        <v>2261</v>
      </c>
      <c r="P39" s="1" t="s">
        <v>2156</v>
      </c>
      <c r="Q39" s="1" t="s">
        <v>2057</v>
      </c>
      <c r="R39" s="1" t="s">
        <v>2262</v>
      </c>
      <c r="S39">
        <v>0</v>
      </c>
      <c r="T39">
        <v>5</v>
      </c>
    </row>
    <row r="40" spans="1:20" x14ac:dyDescent="0.25">
      <c r="A40" s="1" t="s">
        <v>1835</v>
      </c>
      <c r="B40" s="1" t="s">
        <v>1836</v>
      </c>
      <c r="C40" s="1" t="s">
        <v>2132</v>
      </c>
      <c r="D40" s="1" t="s">
        <v>999</v>
      </c>
      <c r="E40" s="1" t="s">
        <v>2121</v>
      </c>
      <c r="F40" s="1" t="s">
        <v>2111</v>
      </c>
      <c r="G40" s="1" t="s">
        <v>2101</v>
      </c>
      <c r="H40" s="1" t="s">
        <v>2125</v>
      </c>
      <c r="I40" s="1" t="s">
        <v>2091</v>
      </c>
      <c r="J40" s="1" t="s">
        <v>2263</v>
      </c>
      <c r="K40" s="1" t="s">
        <v>10</v>
      </c>
      <c r="L40" s="1" t="s">
        <v>2134</v>
      </c>
      <c r="M40" s="1" t="s">
        <v>2094</v>
      </c>
      <c r="N40" s="1" t="s">
        <v>2105</v>
      </c>
      <c r="O40" s="1" t="s">
        <v>2106</v>
      </c>
      <c r="P40" s="1" t="s">
        <v>2107</v>
      </c>
      <c r="Q40" s="1" t="s">
        <v>2057</v>
      </c>
      <c r="R40" s="1" t="s">
        <v>2264</v>
      </c>
      <c r="S40">
        <v>0</v>
      </c>
      <c r="T40">
        <v>3</v>
      </c>
    </row>
    <row r="41" spans="1:20" x14ac:dyDescent="0.25">
      <c r="A41" s="1" t="s">
        <v>1679</v>
      </c>
      <c r="B41" s="1" t="s">
        <v>1680</v>
      </c>
      <c r="C41" s="1" t="s">
        <v>2136</v>
      </c>
      <c r="D41" s="1" t="s">
        <v>29</v>
      </c>
      <c r="E41" s="1" t="s">
        <v>2121</v>
      </c>
      <c r="F41" s="1" t="s">
        <v>2111</v>
      </c>
      <c r="G41" s="1" t="s">
        <v>2124</v>
      </c>
      <c r="H41" s="1" t="s">
        <v>2052</v>
      </c>
      <c r="I41" s="1" t="s">
        <v>2091</v>
      </c>
      <c r="J41" s="1" t="s">
        <v>2265</v>
      </c>
      <c r="K41" s="1" t="s">
        <v>10</v>
      </c>
      <c r="L41" s="1" t="s">
        <v>2134</v>
      </c>
      <c r="M41" s="1" t="s">
        <v>2094</v>
      </c>
      <c r="N41" s="1" t="s">
        <v>2105</v>
      </c>
      <c r="O41" s="1" t="s">
        <v>2127</v>
      </c>
      <c r="P41" s="1" t="s">
        <v>2096</v>
      </c>
      <c r="Q41" s="1" t="s">
        <v>2057</v>
      </c>
      <c r="R41" s="1" t="s">
        <v>2266</v>
      </c>
      <c r="S41">
        <v>0</v>
      </c>
      <c r="T41">
        <v>3</v>
      </c>
    </row>
    <row r="42" spans="1:20" x14ac:dyDescent="0.25">
      <c r="A42" s="1" t="s">
        <v>2267</v>
      </c>
      <c r="B42" s="1" t="s">
        <v>2268</v>
      </c>
      <c r="C42" s="1" t="s">
        <v>2198</v>
      </c>
      <c r="D42" s="1" t="s">
        <v>2184</v>
      </c>
      <c r="E42" s="1" t="s">
        <v>2099</v>
      </c>
      <c r="F42" s="1" t="s">
        <v>2111</v>
      </c>
      <c r="G42" s="1" t="s">
        <v>2124</v>
      </c>
      <c r="H42" s="1" t="s">
        <v>2052</v>
      </c>
      <c r="I42" s="1" t="s">
        <v>2091</v>
      </c>
      <c r="J42" s="1" t="s">
        <v>2269</v>
      </c>
      <c r="K42" s="1" t="s">
        <v>2270</v>
      </c>
      <c r="L42" s="1" t="s">
        <v>2140</v>
      </c>
      <c r="M42" s="1" t="s">
        <v>2094</v>
      </c>
      <c r="N42" s="1" t="s">
        <v>2105</v>
      </c>
      <c r="O42" s="1" t="s">
        <v>2127</v>
      </c>
      <c r="P42" s="1" t="s">
        <v>2096</v>
      </c>
      <c r="Q42" s="1" t="s">
        <v>2057</v>
      </c>
      <c r="R42" s="1" t="s">
        <v>2271</v>
      </c>
      <c r="S42">
        <v>0</v>
      </c>
      <c r="T42">
        <v>0</v>
      </c>
    </row>
    <row r="43" spans="1:20" x14ac:dyDescent="0.25">
      <c r="A43" s="1" t="s">
        <v>1353</v>
      </c>
      <c r="B43" s="1" t="s">
        <v>1354</v>
      </c>
      <c r="C43" s="1" t="s">
        <v>2256</v>
      </c>
      <c r="D43" s="1" t="s">
        <v>44</v>
      </c>
      <c r="E43" s="1" t="s">
        <v>2159</v>
      </c>
      <c r="F43" s="1" t="s">
        <v>2050</v>
      </c>
      <c r="G43" s="1" t="s">
        <v>2272</v>
      </c>
      <c r="H43" s="1" t="s">
        <v>2052</v>
      </c>
      <c r="I43" s="1" t="s">
        <v>2091</v>
      </c>
      <c r="J43" s="1" t="s">
        <v>2273</v>
      </c>
      <c r="K43" s="1" t="s">
        <v>12</v>
      </c>
      <c r="L43" s="1" t="s">
        <v>2274</v>
      </c>
      <c r="M43" s="1" t="s">
        <v>2094</v>
      </c>
      <c r="N43" s="1" t="s">
        <v>2056</v>
      </c>
      <c r="O43" s="1" t="s">
        <v>2275</v>
      </c>
      <c r="P43" s="1" t="s">
        <v>2276</v>
      </c>
      <c r="Q43" s="1" t="s">
        <v>2057</v>
      </c>
      <c r="R43" s="1" t="s">
        <v>2277</v>
      </c>
      <c r="S43">
        <v>4</v>
      </c>
      <c r="T43">
        <v>2</v>
      </c>
    </row>
    <row r="44" spans="1:20" x14ac:dyDescent="0.25">
      <c r="A44" s="1" t="s">
        <v>1788</v>
      </c>
      <c r="B44" s="1" t="s">
        <v>1789</v>
      </c>
      <c r="C44" s="1" t="s">
        <v>2136</v>
      </c>
      <c r="D44" s="1" t="s">
        <v>29</v>
      </c>
      <c r="E44" s="1" t="s">
        <v>2121</v>
      </c>
      <c r="F44" s="1" t="s">
        <v>2050</v>
      </c>
      <c r="G44" s="1" t="s">
        <v>2124</v>
      </c>
      <c r="H44" s="1" t="s">
        <v>2052</v>
      </c>
      <c r="I44" s="1" t="s">
        <v>2091</v>
      </c>
      <c r="J44" s="1" t="s">
        <v>2278</v>
      </c>
      <c r="K44" s="1" t="s">
        <v>2279</v>
      </c>
      <c r="L44" s="1" t="s">
        <v>2140</v>
      </c>
      <c r="M44" s="1" t="s">
        <v>2094</v>
      </c>
      <c r="N44" s="1" t="s">
        <v>2105</v>
      </c>
      <c r="O44" s="1" t="s">
        <v>2127</v>
      </c>
      <c r="P44" s="1" t="s">
        <v>2096</v>
      </c>
      <c r="Q44" s="1" t="s">
        <v>2057</v>
      </c>
      <c r="R44" s="1" t="s">
        <v>2280</v>
      </c>
      <c r="S44">
        <v>0</v>
      </c>
      <c r="T44">
        <v>0</v>
      </c>
    </row>
    <row r="45" spans="1:20" x14ac:dyDescent="0.25">
      <c r="A45" s="1" t="s">
        <v>752</v>
      </c>
      <c r="B45" s="1" t="s">
        <v>753</v>
      </c>
      <c r="C45" s="1" t="s">
        <v>2148</v>
      </c>
      <c r="D45" s="1" t="s">
        <v>44</v>
      </c>
      <c r="E45" s="1" t="s">
        <v>2149</v>
      </c>
      <c r="F45" s="1" t="s">
        <v>2050</v>
      </c>
      <c r="G45" s="1" t="s">
        <v>2205</v>
      </c>
      <c r="H45" s="1" t="s">
        <v>2052</v>
      </c>
      <c r="I45" s="1" t="s">
        <v>2091</v>
      </c>
      <c r="J45" s="1" t="s">
        <v>2281</v>
      </c>
      <c r="K45" s="1" t="s">
        <v>12</v>
      </c>
      <c r="L45" s="1" t="s">
        <v>2134</v>
      </c>
      <c r="M45" s="1" t="s">
        <v>2094</v>
      </c>
      <c r="N45" s="1" t="s">
        <v>2056</v>
      </c>
      <c r="O45" s="1" t="s">
        <v>2208</v>
      </c>
      <c r="P45" s="1" t="s">
        <v>2096</v>
      </c>
      <c r="Q45" s="1" t="s">
        <v>2057</v>
      </c>
      <c r="R45" s="1" t="s">
        <v>2282</v>
      </c>
      <c r="S45">
        <v>4</v>
      </c>
      <c r="T45">
        <v>3</v>
      </c>
    </row>
    <row r="46" spans="1:20" x14ac:dyDescent="0.25">
      <c r="A46" s="1" t="s">
        <v>1744</v>
      </c>
      <c r="B46" s="1" t="s">
        <v>1745</v>
      </c>
      <c r="C46" s="1" t="s">
        <v>2136</v>
      </c>
      <c r="D46" s="1" t="s">
        <v>999</v>
      </c>
      <c r="E46" s="1" t="s">
        <v>2121</v>
      </c>
      <c r="F46" s="1" t="s">
        <v>2111</v>
      </c>
      <c r="G46" s="1" t="s">
        <v>2101</v>
      </c>
      <c r="H46" s="1" t="s">
        <v>2125</v>
      </c>
      <c r="I46" s="1" t="s">
        <v>2091</v>
      </c>
      <c r="J46" s="1" t="s">
        <v>2283</v>
      </c>
      <c r="K46" s="1" t="s">
        <v>10</v>
      </c>
      <c r="L46" s="1" t="s">
        <v>2113</v>
      </c>
      <c r="M46" s="1" t="s">
        <v>2094</v>
      </c>
      <c r="N46" s="1" t="s">
        <v>2105</v>
      </c>
      <c r="O46" s="1" t="s">
        <v>2106</v>
      </c>
      <c r="P46" s="1" t="s">
        <v>2107</v>
      </c>
      <c r="Q46" s="1" t="s">
        <v>2057</v>
      </c>
      <c r="R46" s="1" t="s">
        <v>2284</v>
      </c>
      <c r="S46">
        <v>0</v>
      </c>
      <c r="T46">
        <v>5</v>
      </c>
    </row>
    <row r="47" spans="1:20" x14ac:dyDescent="0.25">
      <c r="A47" s="1" t="s">
        <v>5554</v>
      </c>
      <c r="B47" s="1" t="s">
        <v>5555</v>
      </c>
      <c r="C47" s="1" t="s">
        <v>2109</v>
      </c>
      <c r="D47" s="1" t="s">
        <v>29</v>
      </c>
      <c r="E47" s="1" t="s">
        <v>2121</v>
      </c>
      <c r="F47" s="1" t="s">
        <v>2111</v>
      </c>
      <c r="G47" s="1" t="s">
        <v>2124</v>
      </c>
      <c r="H47" s="1" t="s">
        <v>2052</v>
      </c>
      <c r="I47" s="1" t="s">
        <v>2091</v>
      </c>
      <c r="J47" s="1" t="s">
        <v>5556</v>
      </c>
      <c r="K47" s="1" t="s">
        <v>10</v>
      </c>
      <c r="L47" s="1" t="s">
        <v>5557</v>
      </c>
      <c r="M47" s="1" t="s">
        <v>2055</v>
      </c>
      <c r="N47" s="1" t="s">
        <v>2105</v>
      </c>
      <c r="O47" s="1" t="s">
        <v>2127</v>
      </c>
      <c r="P47" s="1" t="s">
        <v>2096</v>
      </c>
      <c r="Q47" s="1" t="s">
        <v>2057</v>
      </c>
      <c r="R47" s="1" t="s">
        <v>5558</v>
      </c>
      <c r="S47">
        <v>0</v>
      </c>
      <c r="T47">
        <v>1</v>
      </c>
    </row>
    <row r="48" spans="1:20" x14ac:dyDescent="0.25">
      <c r="A48" s="1" t="s">
        <v>1389</v>
      </c>
      <c r="B48" s="1" t="s">
        <v>1390</v>
      </c>
      <c r="C48" s="1" t="s">
        <v>2109</v>
      </c>
      <c r="D48" s="1" t="s">
        <v>29</v>
      </c>
      <c r="E48" s="1" t="s">
        <v>2110</v>
      </c>
      <c r="F48" s="1" t="s">
        <v>2111</v>
      </c>
      <c r="G48" s="1" t="s">
        <v>2124</v>
      </c>
      <c r="H48" s="1" t="s">
        <v>2052</v>
      </c>
      <c r="I48" s="1" t="s">
        <v>2091</v>
      </c>
      <c r="J48" s="1" t="s">
        <v>2285</v>
      </c>
      <c r="K48" s="1" t="s">
        <v>10</v>
      </c>
      <c r="L48" s="1" t="s">
        <v>2113</v>
      </c>
      <c r="M48" s="1" t="s">
        <v>2094</v>
      </c>
      <c r="N48" s="1" t="s">
        <v>2105</v>
      </c>
      <c r="O48" s="1" t="s">
        <v>2127</v>
      </c>
      <c r="P48" s="1" t="s">
        <v>2096</v>
      </c>
      <c r="Q48" s="1" t="s">
        <v>2057</v>
      </c>
      <c r="R48" s="1" t="s">
        <v>2286</v>
      </c>
      <c r="S48">
        <v>0</v>
      </c>
      <c r="T48">
        <v>5</v>
      </c>
    </row>
    <row r="49" spans="1:20" x14ac:dyDescent="0.25">
      <c r="A49" s="1" t="s">
        <v>941</v>
      </c>
      <c r="B49" s="1" t="s">
        <v>942</v>
      </c>
      <c r="C49" s="1" t="s">
        <v>2148</v>
      </c>
      <c r="D49" s="1" t="s">
        <v>44</v>
      </c>
      <c r="E49" s="1" t="s">
        <v>2149</v>
      </c>
      <c r="F49" s="1" t="s">
        <v>2050</v>
      </c>
      <c r="G49" s="1" t="s">
        <v>2272</v>
      </c>
      <c r="H49" s="1" t="s">
        <v>2052</v>
      </c>
      <c r="I49" s="1" t="s">
        <v>2091</v>
      </c>
      <c r="J49" s="1" t="s">
        <v>2287</v>
      </c>
      <c r="K49" s="1" t="s">
        <v>12</v>
      </c>
      <c r="L49" s="1" t="s">
        <v>2152</v>
      </c>
      <c r="M49" s="1" t="s">
        <v>2094</v>
      </c>
      <c r="N49" s="1" t="s">
        <v>2056</v>
      </c>
      <c r="O49" s="1" t="s">
        <v>2275</v>
      </c>
      <c r="P49" s="1" t="s">
        <v>2276</v>
      </c>
      <c r="Q49" s="1" t="s">
        <v>2057</v>
      </c>
      <c r="R49" s="1" t="s">
        <v>2288</v>
      </c>
      <c r="S49">
        <v>4</v>
      </c>
      <c r="T49">
        <v>4</v>
      </c>
    </row>
    <row r="50" spans="1:20" x14ac:dyDescent="0.25">
      <c r="A50" s="1" t="s">
        <v>1671</v>
      </c>
      <c r="B50" s="1" t="s">
        <v>1672</v>
      </c>
      <c r="C50" s="1" t="s">
        <v>2120</v>
      </c>
      <c r="D50" s="1" t="s">
        <v>29</v>
      </c>
      <c r="E50" s="1" t="s">
        <v>2159</v>
      </c>
      <c r="F50" s="1" t="s">
        <v>2050</v>
      </c>
      <c r="G50" s="1" t="s">
        <v>2124</v>
      </c>
      <c r="H50" s="1" t="s">
        <v>2052</v>
      </c>
      <c r="I50" s="1" t="s">
        <v>2091</v>
      </c>
      <c r="J50" s="1" t="s">
        <v>2289</v>
      </c>
      <c r="K50" s="1" t="s">
        <v>2290</v>
      </c>
      <c r="L50" s="1" t="s">
        <v>2291</v>
      </c>
      <c r="M50" s="1" t="s">
        <v>2094</v>
      </c>
      <c r="N50" s="1" t="s">
        <v>2105</v>
      </c>
      <c r="O50" s="1" t="s">
        <v>2127</v>
      </c>
      <c r="P50" s="1" t="s">
        <v>2096</v>
      </c>
      <c r="Q50" s="1" t="s">
        <v>2057</v>
      </c>
      <c r="R50" s="1" t="s">
        <v>2292</v>
      </c>
      <c r="S50">
        <v>4</v>
      </c>
      <c r="T50">
        <v>0</v>
      </c>
    </row>
    <row r="51" spans="1:20" x14ac:dyDescent="0.25">
      <c r="A51" s="1" t="s">
        <v>1212</v>
      </c>
      <c r="B51" s="1" t="s">
        <v>1213</v>
      </c>
      <c r="C51" s="1" t="s">
        <v>2256</v>
      </c>
      <c r="D51" s="1" t="s">
        <v>44</v>
      </c>
      <c r="E51" s="1" t="s">
        <v>2159</v>
      </c>
      <c r="F51" s="1" t="s">
        <v>2050</v>
      </c>
      <c r="G51" s="1" t="s">
        <v>2090</v>
      </c>
      <c r="H51" s="1" t="s">
        <v>2052</v>
      </c>
      <c r="I51" s="1" t="s">
        <v>2091</v>
      </c>
      <c r="J51" s="1" t="s">
        <v>2293</v>
      </c>
      <c r="K51" s="1" t="s">
        <v>10</v>
      </c>
      <c r="L51" s="1" t="s">
        <v>2093</v>
      </c>
      <c r="M51" s="1" t="s">
        <v>2094</v>
      </c>
      <c r="N51" s="1" t="s">
        <v>2056</v>
      </c>
      <c r="O51" s="1" t="s">
        <v>2095</v>
      </c>
      <c r="P51" s="1" t="s">
        <v>2096</v>
      </c>
      <c r="Q51" s="1" t="s">
        <v>2057</v>
      </c>
      <c r="R51" s="1" t="s">
        <v>2294</v>
      </c>
      <c r="S51">
        <v>0</v>
      </c>
      <c r="T51">
        <v>7</v>
      </c>
    </row>
    <row r="52" spans="1:20" x14ac:dyDescent="0.25">
      <c r="A52" s="1" t="s">
        <v>1329</v>
      </c>
      <c r="B52" s="1" t="s">
        <v>1330</v>
      </c>
      <c r="C52" s="1" t="s">
        <v>2256</v>
      </c>
      <c r="D52" s="1" t="s">
        <v>29</v>
      </c>
      <c r="E52" s="1" t="s">
        <v>2110</v>
      </c>
      <c r="F52" s="1" t="s">
        <v>2111</v>
      </c>
      <c r="G52" s="1" t="s">
        <v>2124</v>
      </c>
      <c r="H52" s="1" t="s">
        <v>2052</v>
      </c>
      <c r="I52" s="1" t="s">
        <v>2091</v>
      </c>
      <c r="J52" s="1" t="s">
        <v>2295</v>
      </c>
      <c r="K52" s="1" t="s">
        <v>10</v>
      </c>
      <c r="L52" s="1" t="s">
        <v>2093</v>
      </c>
      <c r="M52" s="1" t="s">
        <v>2094</v>
      </c>
      <c r="N52" s="1" t="s">
        <v>2105</v>
      </c>
      <c r="O52" s="1" t="s">
        <v>2127</v>
      </c>
      <c r="P52" s="1" t="s">
        <v>2096</v>
      </c>
      <c r="Q52" s="1" t="s">
        <v>2057</v>
      </c>
      <c r="R52" s="1" t="s">
        <v>2296</v>
      </c>
      <c r="S52">
        <v>0</v>
      </c>
      <c r="T52">
        <v>7</v>
      </c>
    </row>
    <row r="53" spans="1:20" x14ac:dyDescent="0.25">
      <c r="A53" s="1" t="s">
        <v>1347</v>
      </c>
      <c r="B53" s="1" t="s">
        <v>1348</v>
      </c>
      <c r="C53" s="1" t="s">
        <v>2256</v>
      </c>
      <c r="D53" s="1" t="s">
        <v>44</v>
      </c>
      <c r="E53" s="1" t="s">
        <v>2297</v>
      </c>
      <c r="F53" s="1" t="s">
        <v>2050</v>
      </c>
      <c r="G53" s="1" t="s">
        <v>2298</v>
      </c>
      <c r="H53" s="1" t="s">
        <v>2052</v>
      </c>
      <c r="I53" s="1" t="s">
        <v>2091</v>
      </c>
      <c r="J53" s="1" t="s">
        <v>2299</v>
      </c>
      <c r="K53" s="1" t="s">
        <v>12</v>
      </c>
      <c r="L53" s="1" t="s">
        <v>2274</v>
      </c>
      <c r="M53" s="1" t="s">
        <v>2094</v>
      </c>
      <c r="N53" s="1" t="s">
        <v>2056</v>
      </c>
      <c r="O53" s="1" t="s">
        <v>2300</v>
      </c>
      <c r="P53" s="1" t="s">
        <v>2301</v>
      </c>
      <c r="Q53" s="1" t="s">
        <v>2057</v>
      </c>
      <c r="R53" s="1" t="s">
        <v>2302</v>
      </c>
      <c r="S53">
        <v>4</v>
      </c>
      <c r="T53">
        <v>2</v>
      </c>
    </row>
    <row r="54" spans="1:20" x14ac:dyDescent="0.25">
      <c r="A54" s="1" t="s">
        <v>1391</v>
      </c>
      <c r="B54" s="1" t="s">
        <v>1392</v>
      </c>
      <c r="C54" s="1" t="s">
        <v>2109</v>
      </c>
      <c r="D54" s="1" t="s">
        <v>29</v>
      </c>
      <c r="E54" s="1" t="s">
        <v>2110</v>
      </c>
      <c r="F54" s="1" t="s">
        <v>2111</v>
      </c>
      <c r="G54" s="1" t="s">
        <v>2124</v>
      </c>
      <c r="H54" s="1" t="s">
        <v>2052</v>
      </c>
      <c r="I54" s="1" t="s">
        <v>2091</v>
      </c>
      <c r="J54" s="1" t="s">
        <v>2303</v>
      </c>
      <c r="K54" s="1" t="s">
        <v>10</v>
      </c>
      <c r="L54" s="1" t="s">
        <v>2113</v>
      </c>
      <c r="M54" s="1" t="s">
        <v>2094</v>
      </c>
      <c r="N54" s="1" t="s">
        <v>2105</v>
      </c>
      <c r="O54" s="1" t="s">
        <v>2127</v>
      </c>
      <c r="P54" s="1" t="s">
        <v>2096</v>
      </c>
      <c r="Q54" s="1" t="s">
        <v>2057</v>
      </c>
      <c r="R54" s="1" t="s">
        <v>2304</v>
      </c>
      <c r="S54">
        <v>0</v>
      </c>
      <c r="T54">
        <v>5</v>
      </c>
    </row>
    <row r="55" spans="1:20" x14ac:dyDescent="0.25">
      <c r="A55" s="1" t="s">
        <v>555</v>
      </c>
      <c r="B55" s="1" t="s">
        <v>556</v>
      </c>
      <c r="C55" s="1" t="s">
        <v>2173</v>
      </c>
      <c r="D55" s="1" t="s">
        <v>44</v>
      </c>
      <c r="E55" s="1" t="s">
        <v>2149</v>
      </c>
      <c r="F55" s="1" t="s">
        <v>2050</v>
      </c>
      <c r="G55" s="1" t="s">
        <v>2234</v>
      </c>
      <c r="H55" s="1" t="s">
        <v>2052</v>
      </c>
      <c r="I55" s="1" t="s">
        <v>2091</v>
      </c>
      <c r="J55" s="1" t="s">
        <v>2305</v>
      </c>
      <c r="K55" s="1" t="s">
        <v>12</v>
      </c>
      <c r="L55" s="1" t="s">
        <v>2113</v>
      </c>
      <c r="M55" s="1" t="s">
        <v>2094</v>
      </c>
      <c r="N55" s="1" t="s">
        <v>2056</v>
      </c>
      <c r="O55" s="1" t="s">
        <v>2236</v>
      </c>
      <c r="P55" s="1" t="s">
        <v>2237</v>
      </c>
      <c r="Q55" s="1" t="s">
        <v>2057</v>
      </c>
      <c r="R55" s="1" t="s">
        <v>2306</v>
      </c>
      <c r="S55">
        <v>4</v>
      </c>
      <c r="T55">
        <v>5</v>
      </c>
    </row>
    <row r="56" spans="1:20" x14ac:dyDescent="0.25">
      <c r="A56" s="1" t="s">
        <v>2307</v>
      </c>
      <c r="B56" s="1" t="s">
        <v>2308</v>
      </c>
      <c r="C56" s="1" t="s">
        <v>2120</v>
      </c>
      <c r="D56" s="1" t="s">
        <v>1280</v>
      </c>
      <c r="E56" s="1" t="s">
        <v>2121</v>
      </c>
      <c r="F56" s="1" t="s">
        <v>2111</v>
      </c>
      <c r="G56" s="1" t="s">
        <v>2144</v>
      </c>
      <c r="H56" s="1" t="s">
        <v>2102</v>
      </c>
      <c r="I56" s="1" t="s">
        <v>2091</v>
      </c>
      <c r="J56" s="1" t="s">
        <v>2309</v>
      </c>
      <c r="K56" s="1" t="s">
        <v>10</v>
      </c>
      <c r="L56" s="1" t="s">
        <v>2134</v>
      </c>
      <c r="M56" s="1" t="s">
        <v>2094</v>
      </c>
      <c r="N56" s="1" t="s">
        <v>2105</v>
      </c>
      <c r="O56" s="1" t="s">
        <v>2145</v>
      </c>
      <c r="P56" s="1" t="s">
        <v>2146</v>
      </c>
      <c r="Q56" s="1" t="s">
        <v>2057</v>
      </c>
      <c r="R56" s="1" t="s">
        <v>2310</v>
      </c>
      <c r="S56">
        <v>0</v>
      </c>
      <c r="T56">
        <v>3</v>
      </c>
    </row>
    <row r="57" spans="1:20" x14ac:dyDescent="0.25">
      <c r="A57" s="1" t="s">
        <v>557</v>
      </c>
      <c r="B57" s="1" t="s">
        <v>558</v>
      </c>
      <c r="C57" s="1" t="s">
        <v>2173</v>
      </c>
      <c r="D57" s="1" t="s">
        <v>44</v>
      </c>
      <c r="E57" s="1" t="s">
        <v>2149</v>
      </c>
      <c r="F57" s="1" t="s">
        <v>2050</v>
      </c>
      <c r="G57" s="1" t="s">
        <v>2090</v>
      </c>
      <c r="H57" s="1" t="s">
        <v>2052</v>
      </c>
      <c r="I57" s="1" t="s">
        <v>2091</v>
      </c>
      <c r="J57" s="1" t="s">
        <v>2311</v>
      </c>
      <c r="K57" s="1" t="s">
        <v>427</v>
      </c>
      <c r="L57" s="1" t="s">
        <v>2093</v>
      </c>
      <c r="M57" s="1" t="s">
        <v>2094</v>
      </c>
      <c r="N57" s="1" t="s">
        <v>2056</v>
      </c>
      <c r="O57" s="1" t="s">
        <v>2095</v>
      </c>
      <c r="P57" s="1" t="s">
        <v>2096</v>
      </c>
      <c r="Q57" s="1" t="s">
        <v>2057</v>
      </c>
      <c r="R57" s="1" t="s">
        <v>2312</v>
      </c>
      <c r="S57">
        <v>2</v>
      </c>
      <c r="T57">
        <v>7</v>
      </c>
    </row>
    <row r="58" spans="1:20" x14ac:dyDescent="0.25">
      <c r="A58" s="1" t="s">
        <v>1943</v>
      </c>
      <c r="B58" s="1" t="s">
        <v>1944</v>
      </c>
      <c r="C58" s="1" t="s">
        <v>2098</v>
      </c>
      <c r="D58" s="1" t="s">
        <v>1280</v>
      </c>
      <c r="E58" s="1" t="s">
        <v>2099</v>
      </c>
      <c r="F58" s="1" t="s">
        <v>2111</v>
      </c>
      <c r="G58" s="1" t="s">
        <v>2251</v>
      </c>
      <c r="H58" s="1" t="s">
        <v>2102</v>
      </c>
      <c r="I58" s="1" t="s">
        <v>2091</v>
      </c>
      <c r="J58" s="1" t="s">
        <v>2315</v>
      </c>
      <c r="K58" s="1" t="s">
        <v>10</v>
      </c>
      <c r="L58" s="1" t="s">
        <v>1130</v>
      </c>
      <c r="M58" s="1" t="s">
        <v>2055</v>
      </c>
      <c r="N58" s="1" t="s">
        <v>2105</v>
      </c>
      <c r="O58" s="1" t="s">
        <v>2253</v>
      </c>
      <c r="P58" s="1" t="s">
        <v>2254</v>
      </c>
      <c r="Q58" s="1" t="s">
        <v>2057</v>
      </c>
      <c r="R58" s="1" t="s">
        <v>2316</v>
      </c>
      <c r="S58">
        <v>0</v>
      </c>
      <c r="T58">
        <v>2</v>
      </c>
    </row>
    <row r="59" spans="1:20" x14ac:dyDescent="0.25">
      <c r="A59" s="1" t="s">
        <v>1681</v>
      </c>
      <c r="B59" s="1" t="s">
        <v>1682</v>
      </c>
      <c r="C59" s="1" t="s">
        <v>2136</v>
      </c>
      <c r="D59" s="1" t="s">
        <v>29</v>
      </c>
      <c r="E59" s="1" t="s">
        <v>2121</v>
      </c>
      <c r="F59" s="1" t="s">
        <v>2111</v>
      </c>
      <c r="G59" s="1" t="s">
        <v>2124</v>
      </c>
      <c r="H59" s="1" t="s">
        <v>2052</v>
      </c>
      <c r="I59" s="1" t="s">
        <v>2091</v>
      </c>
      <c r="J59" s="1" t="s">
        <v>2317</v>
      </c>
      <c r="K59" s="1" t="s">
        <v>10</v>
      </c>
      <c r="L59" s="1" t="s">
        <v>2134</v>
      </c>
      <c r="M59" s="1" t="s">
        <v>2094</v>
      </c>
      <c r="N59" s="1" t="s">
        <v>2105</v>
      </c>
      <c r="O59" s="1" t="s">
        <v>2127</v>
      </c>
      <c r="P59" s="1" t="s">
        <v>2096</v>
      </c>
      <c r="Q59" s="1" t="s">
        <v>2057</v>
      </c>
      <c r="R59" s="1" t="s">
        <v>2318</v>
      </c>
      <c r="S59">
        <v>0</v>
      </c>
      <c r="T59">
        <v>3</v>
      </c>
    </row>
    <row r="60" spans="1:20" x14ac:dyDescent="0.25">
      <c r="A60" s="1" t="s">
        <v>1769</v>
      </c>
      <c r="B60" s="1" t="s">
        <v>1770</v>
      </c>
      <c r="C60" s="1" t="s">
        <v>2136</v>
      </c>
      <c r="D60" s="1" t="s">
        <v>29</v>
      </c>
      <c r="E60" s="1" t="s">
        <v>2121</v>
      </c>
      <c r="F60" s="1" t="s">
        <v>2111</v>
      </c>
      <c r="G60" s="1" t="s">
        <v>2124</v>
      </c>
      <c r="H60" s="1" t="s">
        <v>2052</v>
      </c>
      <c r="I60" s="1" t="s">
        <v>2091</v>
      </c>
      <c r="J60" s="1" t="s">
        <v>2319</v>
      </c>
      <c r="K60" s="1" t="s">
        <v>10</v>
      </c>
      <c r="L60" s="1" t="s">
        <v>2134</v>
      </c>
      <c r="M60" s="1" t="s">
        <v>2094</v>
      </c>
      <c r="N60" s="1" t="s">
        <v>2105</v>
      </c>
      <c r="O60" s="1" t="s">
        <v>2127</v>
      </c>
      <c r="P60" s="1" t="s">
        <v>2096</v>
      </c>
      <c r="Q60" s="1" t="s">
        <v>2057</v>
      </c>
      <c r="R60" s="1" t="s">
        <v>2320</v>
      </c>
      <c r="S60">
        <v>0</v>
      </c>
      <c r="T60">
        <v>3</v>
      </c>
    </row>
    <row r="61" spans="1:20" x14ac:dyDescent="0.25">
      <c r="A61" s="1" t="s">
        <v>1519</v>
      </c>
      <c r="B61" s="1" t="s">
        <v>1520</v>
      </c>
      <c r="C61" s="1" t="s">
        <v>2109</v>
      </c>
      <c r="D61" s="1" t="s">
        <v>999</v>
      </c>
      <c r="E61" s="1" t="s">
        <v>2110</v>
      </c>
      <c r="F61" s="1" t="s">
        <v>2111</v>
      </c>
      <c r="G61" s="1" t="s">
        <v>2124</v>
      </c>
      <c r="H61" s="1" t="s">
        <v>2125</v>
      </c>
      <c r="I61" s="1" t="s">
        <v>2091</v>
      </c>
      <c r="J61" s="1" t="s">
        <v>2321</v>
      </c>
      <c r="K61" s="1" t="s">
        <v>10</v>
      </c>
      <c r="L61" s="1" t="s">
        <v>2113</v>
      </c>
      <c r="M61" s="1" t="s">
        <v>2094</v>
      </c>
      <c r="N61" s="1" t="s">
        <v>2105</v>
      </c>
      <c r="O61" s="1" t="s">
        <v>2127</v>
      </c>
      <c r="P61" s="1" t="s">
        <v>2096</v>
      </c>
      <c r="Q61" s="1" t="s">
        <v>2057</v>
      </c>
      <c r="R61" s="1" t="s">
        <v>2322</v>
      </c>
      <c r="S61">
        <v>0</v>
      </c>
      <c r="T61">
        <v>5</v>
      </c>
    </row>
    <row r="62" spans="1:20" x14ac:dyDescent="0.25">
      <c r="A62" s="1" t="s">
        <v>1521</v>
      </c>
      <c r="B62" s="1" t="s">
        <v>1522</v>
      </c>
      <c r="C62" s="1" t="s">
        <v>2109</v>
      </c>
      <c r="D62" s="1" t="s">
        <v>999</v>
      </c>
      <c r="E62" s="1" t="s">
        <v>2110</v>
      </c>
      <c r="F62" s="1" t="s">
        <v>2111</v>
      </c>
      <c r="G62" s="1" t="s">
        <v>2124</v>
      </c>
      <c r="H62" s="1" t="s">
        <v>2125</v>
      </c>
      <c r="I62" s="1" t="s">
        <v>2091</v>
      </c>
      <c r="J62" s="1" t="s">
        <v>2323</v>
      </c>
      <c r="K62" s="1" t="s">
        <v>12</v>
      </c>
      <c r="L62" s="1" t="s">
        <v>2104</v>
      </c>
      <c r="M62" s="1" t="s">
        <v>2094</v>
      </c>
      <c r="N62" s="1" t="s">
        <v>2105</v>
      </c>
      <c r="O62" s="1" t="s">
        <v>2127</v>
      </c>
      <c r="P62" s="1" t="s">
        <v>2096</v>
      </c>
      <c r="Q62" s="1" t="s">
        <v>2057</v>
      </c>
      <c r="R62" s="1" t="s">
        <v>2324</v>
      </c>
      <c r="S62">
        <v>4</v>
      </c>
      <c r="T62">
        <v>1</v>
      </c>
    </row>
    <row r="63" spans="1:20" x14ac:dyDescent="0.25">
      <c r="A63" s="1" t="s">
        <v>1786</v>
      </c>
      <c r="B63" s="1" t="s">
        <v>1787</v>
      </c>
      <c r="C63" s="1" t="s">
        <v>2136</v>
      </c>
      <c r="D63" s="1" t="s">
        <v>999</v>
      </c>
      <c r="E63" s="1" t="s">
        <v>2121</v>
      </c>
      <c r="F63" s="1" t="s">
        <v>2111</v>
      </c>
      <c r="G63" s="1" t="s">
        <v>2124</v>
      </c>
      <c r="H63" s="1" t="s">
        <v>2125</v>
      </c>
      <c r="I63" s="1" t="s">
        <v>2091</v>
      </c>
      <c r="J63" s="1" t="s">
        <v>2325</v>
      </c>
      <c r="K63" s="1" t="s">
        <v>10</v>
      </c>
      <c r="L63" s="1" t="s">
        <v>2134</v>
      </c>
      <c r="M63" s="1" t="s">
        <v>2094</v>
      </c>
      <c r="N63" s="1" t="s">
        <v>2105</v>
      </c>
      <c r="O63" s="1" t="s">
        <v>2127</v>
      </c>
      <c r="P63" s="1" t="s">
        <v>2096</v>
      </c>
      <c r="Q63" s="1" t="s">
        <v>2057</v>
      </c>
      <c r="R63" s="1" t="s">
        <v>2326</v>
      </c>
      <c r="S63">
        <v>0</v>
      </c>
      <c r="T63">
        <v>3</v>
      </c>
    </row>
    <row r="64" spans="1:20" x14ac:dyDescent="0.25">
      <c r="A64" s="1" t="s">
        <v>1496</v>
      </c>
      <c r="B64" s="1" t="s">
        <v>1497</v>
      </c>
      <c r="C64" s="1" t="s">
        <v>2109</v>
      </c>
      <c r="D64" s="1" t="s">
        <v>29</v>
      </c>
      <c r="E64" s="1" t="s">
        <v>2110</v>
      </c>
      <c r="F64" s="1" t="s">
        <v>2111</v>
      </c>
      <c r="G64" s="1" t="s">
        <v>2124</v>
      </c>
      <c r="H64" s="1" t="s">
        <v>2052</v>
      </c>
      <c r="I64" s="1" t="s">
        <v>2091</v>
      </c>
      <c r="J64" s="1" t="s">
        <v>2327</v>
      </c>
      <c r="K64" s="1" t="s">
        <v>10</v>
      </c>
      <c r="L64" s="1" t="s">
        <v>2113</v>
      </c>
      <c r="M64" s="1" t="s">
        <v>2094</v>
      </c>
      <c r="N64" s="1" t="s">
        <v>2105</v>
      </c>
      <c r="O64" s="1" t="s">
        <v>2127</v>
      </c>
      <c r="P64" s="1" t="s">
        <v>2096</v>
      </c>
      <c r="Q64" s="1" t="s">
        <v>2057</v>
      </c>
      <c r="R64" s="1" t="s">
        <v>2328</v>
      </c>
      <c r="S64">
        <v>0</v>
      </c>
      <c r="T64">
        <v>5</v>
      </c>
    </row>
    <row r="65" spans="1:20" x14ac:dyDescent="0.25">
      <c r="A65" s="1" t="s">
        <v>1450</v>
      </c>
      <c r="B65" s="1" t="s">
        <v>1451</v>
      </c>
      <c r="C65" s="1" t="s">
        <v>2109</v>
      </c>
      <c r="D65" s="1" t="s">
        <v>999</v>
      </c>
      <c r="E65" s="1" t="s">
        <v>2110</v>
      </c>
      <c r="F65" s="1" t="s">
        <v>2111</v>
      </c>
      <c r="G65" s="1" t="s">
        <v>2124</v>
      </c>
      <c r="H65" s="1" t="s">
        <v>2125</v>
      </c>
      <c r="I65" s="1" t="s">
        <v>2091</v>
      </c>
      <c r="J65" s="1" t="s">
        <v>2329</v>
      </c>
      <c r="K65" s="1" t="s">
        <v>10</v>
      </c>
      <c r="L65" s="1" t="s">
        <v>2113</v>
      </c>
      <c r="M65" s="1" t="s">
        <v>2094</v>
      </c>
      <c r="N65" s="1" t="s">
        <v>2105</v>
      </c>
      <c r="O65" s="1" t="s">
        <v>2127</v>
      </c>
      <c r="P65" s="1" t="s">
        <v>2096</v>
      </c>
      <c r="Q65" s="1" t="s">
        <v>2057</v>
      </c>
      <c r="R65" s="1" t="s">
        <v>2330</v>
      </c>
      <c r="S65">
        <v>0</v>
      </c>
      <c r="T65">
        <v>5</v>
      </c>
    </row>
    <row r="66" spans="1:20" x14ac:dyDescent="0.25">
      <c r="A66" s="1" t="s">
        <v>1837</v>
      </c>
      <c r="B66" s="1" t="s">
        <v>1838</v>
      </c>
      <c r="C66" s="1" t="s">
        <v>2132</v>
      </c>
      <c r="D66" s="1" t="s">
        <v>999</v>
      </c>
      <c r="E66" s="1" t="s">
        <v>2121</v>
      </c>
      <c r="F66" s="1" t="s">
        <v>2111</v>
      </c>
      <c r="G66" s="1" t="s">
        <v>2124</v>
      </c>
      <c r="H66" s="1" t="s">
        <v>2125</v>
      </c>
      <c r="I66" s="1" t="s">
        <v>2091</v>
      </c>
      <c r="J66" s="1" t="s">
        <v>2331</v>
      </c>
      <c r="K66" s="1" t="s">
        <v>10</v>
      </c>
      <c r="L66" s="1" t="s">
        <v>2134</v>
      </c>
      <c r="M66" s="1" t="s">
        <v>2094</v>
      </c>
      <c r="N66" s="1" t="s">
        <v>2105</v>
      </c>
      <c r="O66" s="1" t="s">
        <v>2127</v>
      </c>
      <c r="P66" s="1" t="s">
        <v>2096</v>
      </c>
      <c r="Q66" s="1" t="s">
        <v>2057</v>
      </c>
      <c r="R66" s="1" t="s">
        <v>2332</v>
      </c>
      <c r="S66">
        <v>0</v>
      </c>
      <c r="T66">
        <v>3</v>
      </c>
    </row>
    <row r="67" spans="1:20" x14ac:dyDescent="0.25">
      <c r="A67" s="1" t="s">
        <v>1795</v>
      </c>
      <c r="B67" s="1" t="s">
        <v>1796</v>
      </c>
      <c r="C67" s="1" t="s">
        <v>2136</v>
      </c>
      <c r="D67" s="1" t="s">
        <v>999</v>
      </c>
      <c r="E67" s="1" t="s">
        <v>2121</v>
      </c>
      <c r="F67" s="1" t="s">
        <v>2111</v>
      </c>
      <c r="G67" s="1" t="s">
        <v>2124</v>
      </c>
      <c r="H67" s="1" t="s">
        <v>2125</v>
      </c>
      <c r="I67" s="1" t="s">
        <v>2091</v>
      </c>
      <c r="J67" s="1" t="s">
        <v>2333</v>
      </c>
      <c r="K67" s="1" t="s">
        <v>10</v>
      </c>
      <c r="L67" s="1" t="s">
        <v>2134</v>
      </c>
      <c r="M67" s="1" t="s">
        <v>2094</v>
      </c>
      <c r="N67" s="1" t="s">
        <v>2105</v>
      </c>
      <c r="O67" s="1" t="s">
        <v>2127</v>
      </c>
      <c r="P67" s="1" t="s">
        <v>2096</v>
      </c>
      <c r="Q67" s="1" t="s">
        <v>2057</v>
      </c>
      <c r="R67" s="1" t="s">
        <v>2334</v>
      </c>
      <c r="S67">
        <v>0</v>
      </c>
      <c r="T67">
        <v>3</v>
      </c>
    </row>
    <row r="68" spans="1:20" x14ac:dyDescent="0.25">
      <c r="A68" s="1" t="s">
        <v>1355</v>
      </c>
      <c r="B68" s="1" t="s">
        <v>1356</v>
      </c>
      <c r="C68" s="1" t="s">
        <v>2256</v>
      </c>
      <c r="D68" s="1" t="s">
        <v>44</v>
      </c>
      <c r="E68" s="1" t="s">
        <v>2121</v>
      </c>
      <c r="F68" s="1" t="s">
        <v>2111</v>
      </c>
      <c r="G68" s="1" t="s">
        <v>2124</v>
      </c>
      <c r="H68" s="1" t="s">
        <v>2052</v>
      </c>
      <c r="I68" s="1" t="s">
        <v>2091</v>
      </c>
      <c r="J68" s="1" t="s">
        <v>2335</v>
      </c>
      <c r="K68" s="1" t="s">
        <v>10</v>
      </c>
      <c r="L68" s="1" t="s">
        <v>2113</v>
      </c>
      <c r="M68" s="1" t="s">
        <v>2094</v>
      </c>
      <c r="N68" s="1" t="s">
        <v>2056</v>
      </c>
      <c r="O68" s="1" t="s">
        <v>2127</v>
      </c>
      <c r="P68" s="1" t="s">
        <v>2096</v>
      </c>
      <c r="Q68" s="1" t="s">
        <v>2057</v>
      </c>
      <c r="R68" s="1" t="s">
        <v>2336</v>
      </c>
      <c r="S68">
        <v>0</v>
      </c>
      <c r="T68">
        <v>5</v>
      </c>
    </row>
    <row r="69" spans="1:20" x14ac:dyDescent="0.25">
      <c r="A69" s="1" t="s">
        <v>1557</v>
      </c>
      <c r="B69" s="1" t="s">
        <v>2337</v>
      </c>
      <c r="C69" s="1" t="s">
        <v>2109</v>
      </c>
      <c r="D69" s="1" t="s">
        <v>29</v>
      </c>
      <c r="E69" s="1" t="s">
        <v>2121</v>
      </c>
      <c r="F69" s="1" t="s">
        <v>2111</v>
      </c>
      <c r="G69" s="1" t="s">
        <v>2124</v>
      </c>
      <c r="H69" s="1" t="s">
        <v>2052</v>
      </c>
      <c r="I69" s="1" t="s">
        <v>2091</v>
      </c>
      <c r="J69" s="1" t="s">
        <v>2338</v>
      </c>
      <c r="K69" s="1" t="s">
        <v>10</v>
      </c>
      <c r="L69" s="1" t="s">
        <v>2113</v>
      </c>
      <c r="M69" s="1" t="s">
        <v>2094</v>
      </c>
      <c r="N69" s="1" t="s">
        <v>2105</v>
      </c>
      <c r="O69" s="1" t="s">
        <v>2127</v>
      </c>
      <c r="P69" s="1" t="s">
        <v>2096</v>
      </c>
      <c r="Q69" s="1" t="s">
        <v>2057</v>
      </c>
      <c r="R69" s="1" t="s">
        <v>2339</v>
      </c>
      <c r="S69">
        <v>0</v>
      </c>
      <c r="T69">
        <v>5</v>
      </c>
    </row>
    <row r="70" spans="1:20" x14ac:dyDescent="0.25">
      <c r="A70" s="1" t="s">
        <v>1558</v>
      </c>
      <c r="B70" s="1" t="s">
        <v>1559</v>
      </c>
      <c r="C70" s="1" t="s">
        <v>2120</v>
      </c>
      <c r="D70" s="1" t="s">
        <v>29</v>
      </c>
      <c r="E70" s="1" t="s">
        <v>2121</v>
      </c>
      <c r="F70" s="1" t="s">
        <v>2111</v>
      </c>
      <c r="G70" s="1" t="s">
        <v>2124</v>
      </c>
      <c r="H70" s="1" t="s">
        <v>2052</v>
      </c>
      <c r="I70" s="1" t="s">
        <v>2091</v>
      </c>
      <c r="J70" s="1" t="s">
        <v>2340</v>
      </c>
      <c r="K70" s="1" t="s">
        <v>10</v>
      </c>
      <c r="L70" s="1" t="s">
        <v>2113</v>
      </c>
      <c r="M70" s="1" t="s">
        <v>2094</v>
      </c>
      <c r="N70" s="1" t="s">
        <v>2105</v>
      </c>
      <c r="O70" s="1" t="s">
        <v>2127</v>
      </c>
      <c r="P70" s="1" t="s">
        <v>2096</v>
      </c>
      <c r="Q70" s="1" t="s">
        <v>2057</v>
      </c>
      <c r="R70" s="1" t="s">
        <v>2341</v>
      </c>
      <c r="S70">
        <v>0</v>
      </c>
      <c r="T70">
        <v>5</v>
      </c>
    </row>
    <row r="71" spans="1:20" x14ac:dyDescent="0.25">
      <c r="A71" s="1" t="s">
        <v>1214</v>
      </c>
      <c r="B71" s="1" t="s">
        <v>1215</v>
      </c>
      <c r="C71" s="1" t="s">
        <v>2256</v>
      </c>
      <c r="D71" s="1" t="s">
        <v>44</v>
      </c>
      <c r="E71" s="1" t="s">
        <v>2159</v>
      </c>
      <c r="F71" s="1" t="s">
        <v>2050</v>
      </c>
      <c r="G71" s="1" t="s">
        <v>2191</v>
      </c>
      <c r="H71" s="1" t="s">
        <v>2052</v>
      </c>
      <c r="I71" s="1" t="s">
        <v>2091</v>
      </c>
      <c r="J71" s="1" t="s">
        <v>2342</v>
      </c>
      <c r="K71" s="1" t="s">
        <v>10</v>
      </c>
      <c r="L71" s="1" t="s">
        <v>2093</v>
      </c>
      <c r="M71" s="1" t="s">
        <v>2094</v>
      </c>
      <c r="N71" s="1" t="s">
        <v>2056</v>
      </c>
      <c r="O71" s="1" t="s">
        <v>2194</v>
      </c>
      <c r="P71" s="1" t="s">
        <v>2054</v>
      </c>
      <c r="Q71" s="1" t="s">
        <v>2057</v>
      </c>
      <c r="R71" s="1" t="s">
        <v>2343</v>
      </c>
      <c r="S71">
        <v>0</v>
      </c>
      <c r="T71">
        <v>7</v>
      </c>
    </row>
    <row r="72" spans="1:20" x14ac:dyDescent="0.25">
      <c r="A72" s="1" t="s">
        <v>1875</v>
      </c>
      <c r="B72" s="1" t="s">
        <v>1876</v>
      </c>
      <c r="C72" s="1" t="s">
        <v>2132</v>
      </c>
      <c r="D72" s="1" t="s">
        <v>999</v>
      </c>
      <c r="E72" s="1" t="s">
        <v>2121</v>
      </c>
      <c r="F72" s="1" t="s">
        <v>2111</v>
      </c>
      <c r="G72" s="1" t="s">
        <v>2124</v>
      </c>
      <c r="H72" s="1" t="s">
        <v>2125</v>
      </c>
      <c r="I72" s="1" t="s">
        <v>2091</v>
      </c>
      <c r="J72" s="1" t="s">
        <v>2344</v>
      </c>
      <c r="K72" s="1" t="s">
        <v>10</v>
      </c>
      <c r="L72" s="1" t="s">
        <v>2134</v>
      </c>
      <c r="M72" s="1" t="s">
        <v>2094</v>
      </c>
      <c r="N72" s="1" t="s">
        <v>2105</v>
      </c>
      <c r="O72" s="1" t="s">
        <v>2127</v>
      </c>
      <c r="P72" s="1" t="s">
        <v>2096</v>
      </c>
      <c r="Q72" s="1" t="s">
        <v>2057</v>
      </c>
      <c r="R72" s="1" t="s">
        <v>2345</v>
      </c>
      <c r="S72">
        <v>0</v>
      </c>
      <c r="T72">
        <v>3</v>
      </c>
    </row>
    <row r="73" spans="1:20" x14ac:dyDescent="0.25">
      <c r="A73" s="1" t="s">
        <v>754</v>
      </c>
      <c r="B73" s="1" t="s">
        <v>755</v>
      </c>
      <c r="C73" s="1" t="s">
        <v>2148</v>
      </c>
      <c r="D73" s="1" t="s">
        <v>44</v>
      </c>
      <c r="E73" s="1" t="s">
        <v>2149</v>
      </c>
      <c r="F73" s="1" t="s">
        <v>2050</v>
      </c>
      <c r="G73" s="1" t="s">
        <v>2346</v>
      </c>
      <c r="H73" s="1" t="s">
        <v>2052</v>
      </c>
      <c r="I73" s="1" t="s">
        <v>2091</v>
      </c>
      <c r="J73" s="1" t="s">
        <v>2347</v>
      </c>
      <c r="K73" s="1" t="s">
        <v>10</v>
      </c>
      <c r="L73" s="1" t="s">
        <v>2093</v>
      </c>
      <c r="M73" s="1" t="s">
        <v>2094</v>
      </c>
      <c r="N73" s="1" t="s">
        <v>2056</v>
      </c>
      <c r="O73" s="1" t="s">
        <v>2348</v>
      </c>
      <c r="P73" s="1" t="s">
        <v>2349</v>
      </c>
      <c r="Q73" s="1" t="s">
        <v>2057</v>
      </c>
      <c r="R73" s="1" t="s">
        <v>2350</v>
      </c>
      <c r="S73">
        <v>0</v>
      </c>
      <c r="T73">
        <v>7</v>
      </c>
    </row>
    <row r="74" spans="1:20" x14ac:dyDescent="0.25">
      <c r="A74" s="1" t="s">
        <v>1805</v>
      </c>
      <c r="B74" s="1" t="s">
        <v>1806</v>
      </c>
      <c r="C74" s="1" t="s">
        <v>2132</v>
      </c>
      <c r="D74" s="1" t="s">
        <v>29</v>
      </c>
      <c r="E74" s="1" t="s">
        <v>2121</v>
      </c>
      <c r="F74" s="1" t="s">
        <v>2111</v>
      </c>
      <c r="G74" s="1" t="s">
        <v>2144</v>
      </c>
      <c r="H74" s="1" t="s">
        <v>2052</v>
      </c>
      <c r="I74" s="1" t="s">
        <v>2091</v>
      </c>
      <c r="J74" s="1" t="s">
        <v>2351</v>
      </c>
      <c r="K74" s="1" t="s">
        <v>10</v>
      </c>
      <c r="L74" s="1" t="s">
        <v>2104</v>
      </c>
      <c r="M74" s="1" t="s">
        <v>2094</v>
      </c>
      <c r="N74" s="1" t="s">
        <v>2105</v>
      </c>
      <c r="O74" s="1" t="s">
        <v>2145</v>
      </c>
      <c r="P74" s="1" t="s">
        <v>2146</v>
      </c>
      <c r="Q74" s="1" t="s">
        <v>2057</v>
      </c>
      <c r="R74" s="1" t="s">
        <v>2352</v>
      </c>
      <c r="S74">
        <v>0</v>
      </c>
      <c r="T74">
        <v>1</v>
      </c>
    </row>
    <row r="75" spans="1:20" x14ac:dyDescent="0.25">
      <c r="A75" s="1" t="s">
        <v>1002</v>
      </c>
      <c r="B75" s="1" t="s">
        <v>1003</v>
      </c>
      <c r="C75" s="1" t="s">
        <v>2158</v>
      </c>
      <c r="D75" s="1" t="s">
        <v>44</v>
      </c>
      <c r="E75" s="1" t="s">
        <v>2159</v>
      </c>
      <c r="F75" s="1" t="s">
        <v>2050</v>
      </c>
      <c r="G75" s="1" t="s">
        <v>2353</v>
      </c>
      <c r="H75" s="1" t="s">
        <v>2052</v>
      </c>
      <c r="I75" s="1" t="s">
        <v>2091</v>
      </c>
      <c r="J75" s="1" t="s">
        <v>2354</v>
      </c>
      <c r="K75" s="1" t="s">
        <v>10</v>
      </c>
      <c r="L75" s="1" t="s">
        <v>2093</v>
      </c>
      <c r="M75" s="1" t="s">
        <v>2094</v>
      </c>
      <c r="N75" s="1" t="s">
        <v>2056</v>
      </c>
      <c r="O75" s="1" t="s">
        <v>2355</v>
      </c>
      <c r="P75" s="1" t="s">
        <v>2356</v>
      </c>
      <c r="Q75" s="1" t="s">
        <v>2057</v>
      </c>
      <c r="R75" s="1" t="s">
        <v>2357</v>
      </c>
      <c r="S75">
        <v>0</v>
      </c>
      <c r="T75">
        <v>7</v>
      </c>
    </row>
    <row r="76" spans="1:20" x14ac:dyDescent="0.25">
      <c r="A76" s="1" t="s">
        <v>1375</v>
      </c>
      <c r="B76" s="1" t="s">
        <v>1376</v>
      </c>
      <c r="C76" s="1" t="s">
        <v>2256</v>
      </c>
      <c r="D76" s="1" t="s">
        <v>44</v>
      </c>
      <c r="E76" s="1" t="s">
        <v>2110</v>
      </c>
      <c r="F76" s="1" t="s">
        <v>2111</v>
      </c>
      <c r="G76" s="1" t="s">
        <v>2359</v>
      </c>
      <c r="H76" s="1" t="s">
        <v>2052</v>
      </c>
      <c r="I76" s="1" t="s">
        <v>2091</v>
      </c>
      <c r="J76" s="1" t="s">
        <v>2360</v>
      </c>
      <c r="K76" s="1" t="s">
        <v>2361</v>
      </c>
      <c r="L76" s="1" t="s">
        <v>2362</v>
      </c>
      <c r="M76" s="1" t="s">
        <v>2094</v>
      </c>
      <c r="N76" s="1" t="s">
        <v>2056</v>
      </c>
      <c r="O76" s="1" t="s">
        <v>2363</v>
      </c>
      <c r="P76" s="1" t="s">
        <v>2054</v>
      </c>
      <c r="Q76" s="1" t="s">
        <v>2057</v>
      </c>
      <c r="R76" s="1" t="s">
        <v>2364</v>
      </c>
      <c r="S76">
        <v>2</v>
      </c>
      <c r="T76">
        <v>3</v>
      </c>
    </row>
    <row r="77" spans="1:20" x14ac:dyDescent="0.25">
      <c r="A77" s="1" t="s">
        <v>1545</v>
      </c>
      <c r="B77" s="1" t="s">
        <v>1546</v>
      </c>
      <c r="C77" s="1" t="s">
        <v>2109</v>
      </c>
      <c r="D77" s="1" t="s">
        <v>29</v>
      </c>
      <c r="E77" s="1" t="s">
        <v>2110</v>
      </c>
      <c r="F77" s="1" t="s">
        <v>2111</v>
      </c>
      <c r="G77" s="1" t="s">
        <v>2124</v>
      </c>
      <c r="H77" s="1" t="s">
        <v>2052</v>
      </c>
      <c r="I77" s="1" t="s">
        <v>2091</v>
      </c>
      <c r="J77" s="1" t="s">
        <v>2365</v>
      </c>
      <c r="K77" s="1" t="s">
        <v>10</v>
      </c>
      <c r="L77" s="1" t="s">
        <v>110</v>
      </c>
      <c r="M77" s="1" t="s">
        <v>2094</v>
      </c>
      <c r="N77" s="1" t="s">
        <v>2105</v>
      </c>
      <c r="O77" s="1" t="s">
        <v>2127</v>
      </c>
      <c r="P77" s="1" t="s">
        <v>2096</v>
      </c>
      <c r="Q77" s="1" t="s">
        <v>2057</v>
      </c>
      <c r="R77" s="1" t="s">
        <v>2366</v>
      </c>
      <c r="S77">
        <v>0</v>
      </c>
      <c r="T77">
        <v>5</v>
      </c>
    </row>
    <row r="78" spans="1:20" x14ac:dyDescent="0.25">
      <c r="A78" s="1" t="s">
        <v>2023</v>
      </c>
      <c r="B78" s="1" t="s">
        <v>2024</v>
      </c>
      <c r="C78" s="1" t="s">
        <v>2173</v>
      </c>
      <c r="D78" s="1" t="s">
        <v>44</v>
      </c>
      <c r="E78" s="1" t="s">
        <v>2214</v>
      </c>
      <c r="F78" s="1" t="s">
        <v>2050</v>
      </c>
      <c r="G78" s="1" t="s">
        <v>2205</v>
      </c>
      <c r="H78" s="1" t="s">
        <v>2052</v>
      </c>
      <c r="I78" s="1" t="s">
        <v>2091</v>
      </c>
      <c r="J78" s="1" t="s">
        <v>2367</v>
      </c>
      <c r="K78" s="1" t="s">
        <v>2025</v>
      </c>
      <c r="L78" s="1" t="s">
        <v>2368</v>
      </c>
      <c r="M78" s="1" t="s">
        <v>2055</v>
      </c>
      <c r="N78" s="1" t="s">
        <v>2056</v>
      </c>
      <c r="O78" s="1" t="s">
        <v>2208</v>
      </c>
      <c r="P78" s="1" t="s">
        <v>2096</v>
      </c>
      <c r="Q78" s="1" t="s">
        <v>2057</v>
      </c>
      <c r="R78" s="1" t="s">
        <v>2369</v>
      </c>
      <c r="S78">
        <v>4</v>
      </c>
      <c r="T78">
        <v>7</v>
      </c>
    </row>
    <row r="79" spans="1:20" x14ac:dyDescent="0.25">
      <c r="A79" s="1" t="s">
        <v>2026</v>
      </c>
      <c r="B79" s="1" t="s">
        <v>544</v>
      </c>
      <c r="C79" s="1" t="s">
        <v>2313</v>
      </c>
      <c r="D79" s="1" t="s">
        <v>44</v>
      </c>
      <c r="E79" s="1" t="s">
        <v>2214</v>
      </c>
      <c r="F79" s="1" t="s">
        <v>2050</v>
      </c>
      <c r="G79" s="1" t="s">
        <v>2205</v>
      </c>
      <c r="H79" s="1" t="s">
        <v>2052</v>
      </c>
      <c r="I79" s="1" t="s">
        <v>2091</v>
      </c>
      <c r="J79" s="1" t="s">
        <v>2370</v>
      </c>
      <c r="K79" s="1" t="s">
        <v>12</v>
      </c>
      <c r="L79" s="1" t="s">
        <v>2368</v>
      </c>
      <c r="M79" s="1" t="s">
        <v>2055</v>
      </c>
      <c r="N79" s="1" t="s">
        <v>2056</v>
      </c>
      <c r="O79" s="1" t="s">
        <v>2208</v>
      </c>
      <c r="P79" s="1" t="s">
        <v>2096</v>
      </c>
      <c r="Q79" s="1" t="s">
        <v>2057</v>
      </c>
      <c r="R79" s="1" t="s">
        <v>2371</v>
      </c>
      <c r="S79">
        <v>4</v>
      </c>
      <c r="T79">
        <v>7</v>
      </c>
    </row>
    <row r="80" spans="1:20" x14ac:dyDescent="0.25">
      <c r="A80" s="1" t="s">
        <v>5342</v>
      </c>
      <c r="B80" s="1" t="s">
        <v>747</v>
      </c>
      <c r="C80" s="1" t="s">
        <v>2148</v>
      </c>
      <c r="D80" s="1" t="s">
        <v>44</v>
      </c>
      <c r="E80" s="1" t="s">
        <v>2149</v>
      </c>
      <c r="F80" s="1" t="s">
        <v>2150</v>
      </c>
      <c r="G80" s="1" t="s">
        <v>2090</v>
      </c>
      <c r="H80" s="1" t="s">
        <v>2052</v>
      </c>
      <c r="I80" s="1" t="s">
        <v>2091</v>
      </c>
      <c r="J80" s="1" t="s">
        <v>2151</v>
      </c>
      <c r="K80" s="1" t="s">
        <v>12</v>
      </c>
      <c r="L80" s="1" t="s">
        <v>2152</v>
      </c>
      <c r="M80" s="1" t="s">
        <v>2094</v>
      </c>
      <c r="N80" s="1" t="s">
        <v>2056</v>
      </c>
      <c r="O80" s="1" t="s">
        <v>2095</v>
      </c>
      <c r="P80" s="1" t="s">
        <v>2054</v>
      </c>
      <c r="Q80" s="1" t="s">
        <v>2057</v>
      </c>
      <c r="R80" s="1" t="s">
        <v>5343</v>
      </c>
      <c r="S80">
        <v>4</v>
      </c>
      <c r="T80">
        <v>4</v>
      </c>
    </row>
    <row r="81" spans="1:20" x14ac:dyDescent="0.25">
      <c r="A81" s="1" t="s">
        <v>5467</v>
      </c>
      <c r="B81" s="1" t="s">
        <v>5468</v>
      </c>
      <c r="C81" s="1" t="s">
        <v>2256</v>
      </c>
      <c r="D81" s="1" t="s">
        <v>29</v>
      </c>
      <c r="E81" s="1" t="s">
        <v>2159</v>
      </c>
      <c r="F81" s="1" t="s">
        <v>2050</v>
      </c>
      <c r="G81" s="1" t="s">
        <v>2450</v>
      </c>
      <c r="H81" s="1" t="s">
        <v>2052</v>
      </c>
      <c r="I81" s="1" t="s">
        <v>2091</v>
      </c>
      <c r="J81" s="1" t="s">
        <v>2358</v>
      </c>
      <c r="K81" s="1" t="s">
        <v>10</v>
      </c>
      <c r="L81" s="1" t="s">
        <v>5469</v>
      </c>
      <c r="M81" s="1" t="s">
        <v>2055</v>
      </c>
      <c r="N81" s="1" t="s">
        <v>2105</v>
      </c>
      <c r="O81" s="1" t="s">
        <v>2452</v>
      </c>
      <c r="P81" s="1" t="s">
        <v>2453</v>
      </c>
      <c r="Q81" s="1" t="s">
        <v>2057</v>
      </c>
      <c r="R81" s="1" t="s">
        <v>5470</v>
      </c>
      <c r="S81">
        <v>0</v>
      </c>
      <c r="T81">
        <v>5</v>
      </c>
    </row>
    <row r="82" spans="1:20" x14ac:dyDescent="0.25">
      <c r="A82" s="1" t="s">
        <v>5285</v>
      </c>
      <c r="B82" s="1" t="s">
        <v>5286</v>
      </c>
      <c r="C82" s="1" t="s">
        <v>2256</v>
      </c>
      <c r="D82" s="1" t="s">
        <v>29</v>
      </c>
      <c r="E82" s="1" t="s">
        <v>2297</v>
      </c>
      <c r="F82" s="1" t="s">
        <v>2050</v>
      </c>
      <c r="G82" s="1" t="s">
        <v>2807</v>
      </c>
      <c r="H82" s="1" t="s">
        <v>2052</v>
      </c>
      <c r="I82" s="1" t="s">
        <v>2091</v>
      </c>
      <c r="J82" s="1" t="s">
        <v>5287</v>
      </c>
      <c r="K82" s="1" t="s">
        <v>10</v>
      </c>
      <c r="L82" s="1" t="s">
        <v>5288</v>
      </c>
      <c r="M82" s="1" t="s">
        <v>2055</v>
      </c>
      <c r="N82" s="1" t="s">
        <v>2056</v>
      </c>
      <c r="O82" s="1" t="s">
        <v>2809</v>
      </c>
      <c r="P82" s="1" t="s">
        <v>2054</v>
      </c>
      <c r="Q82" s="1" t="s">
        <v>2057</v>
      </c>
      <c r="R82" s="1" t="s">
        <v>5289</v>
      </c>
      <c r="S82">
        <v>0</v>
      </c>
      <c r="T82">
        <v>4</v>
      </c>
    </row>
    <row r="83" spans="1:20" x14ac:dyDescent="0.25">
      <c r="A83" s="1" t="s">
        <v>926</v>
      </c>
      <c r="B83" s="1" t="s">
        <v>927</v>
      </c>
      <c r="C83" s="1" t="s">
        <v>2148</v>
      </c>
      <c r="D83" s="1" t="s">
        <v>44</v>
      </c>
      <c r="E83" s="1" t="s">
        <v>2372</v>
      </c>
      <c r="F83" s="1" t="s">
        <v>2050</v>
      </c>
      <c r="G83" s="1" t="s">
        <v>2090</v>
      </c>
      <c r="H83" s="1" t="s">
        <v>2052</v>
      </c>
      <c r="I83" s="1" t="s">
        <v>2091</v>
      </c>
      <c r="J83" s="1" t="s">
        <v>2373</v>
      </c>
      <c r="K83" s="1" t="s">
        <v>10</v>
      </c>
      <c r="L83" s="1" t="s">
        <v>2374</v>
      </c>
      <c r="M83" s="1" t="s">
        <v>2094</v>
      </c>
      <c r="N83" s="1" t="s">
        <v>2056</v>
      </c>
      <c r="O83" s="1" t="s">
        <v>2095</v>
      </c>
      <c r="P83" s="1" t="s">
        <v>2096</v>
      </c>
      <c r="Q83" s="1" t="s">
        <v>2057</v>
      </c>
      <c r="R83" s="1" t="s">
        <v>2375</v>
      </c>
      <c r="S83">
        <v>0</v>
      </c>
      <c r="T83">
        <v>6</v>
      </c>
    </row>
    <row r="84" spans="1:20" x14ac:dyDescent="0.25">
      <c r="A84" s="1" t="s">
        <v>1548</v>
      </c>
      <c r="B84" s="1" t="s">
        <v>1549</v>
      </c>
      <c r="C84" s="1" t="s">
        <v>2109</v>
      </c>
      <c r="D84" s="1" t="s">
        <v>29</v>
      </c>
      <c r="E84" s="1" t="s">
        <v>2372</v>
      </c>
      <c r="F84" s="1" t="s">
        <v>2111</v>
      </c>
      <c r="G84" s="1" t="s">
        <v>2376</v>
      </c>
      <c r="H84" s="1" t="s">
        <v>2052</v>
      </c>
      <c r="I84" s="1" t="s">
        <v>2091</v>
      </c>
      <c r="J84" s="1" t="s">
        <v>2377</v>
      </c>
      <c r="K84" s="1" t="s">
        <v>10</v>
      </c>
      <c r="L84" s="1" t="s">
        <v>2134</v>
      </c>
      <c r="M84" s="1" t="s">
        <v>2094</v>
      </c>
      <c r="N84" s="1" t="s">
        <v>2105</v>
      </c>
      <c r="O84" s="1" t="s">
        <v>2378</v>
      </c>
      <c r="P84" s="1" t="s">
        <v>2379</v>
      </c>
      <c r="Q84" s="1" t="s">
        <v>2057</v>
      </c>
      <c r="R84" s="1" t="s">
        <v>2380</v>
      </c>
      <c r="S84">
        <v>0</v>
      </c>
      <c r="T84">
        <v>3</v>
      </c>
    </row>
    <row r="85" spans="1:20" x14ac:dyDescent="0.25">
      <c r="A85" s="1" t="s">
        <v>904</v>
      </c>
      <c r="B85" s="1" t="s">
        <v>905</v>
      </c>
      <c r="C85" s="1" t="s">
        <v>2148</v>
      </c>
      <c r="D85" s="1" t="s">
        <v>44</v>
      </c>
      <c r="E85" s="1" t="s">
        <v>2372</v>
      </c>
      <c r="F85" s="1" t="s">
        <v>2050</v>
      </c>
      <c r="G85" s="1" t="s">
        <v>2298</v>
      </c>
      <c r="H85" s="1" t="s">
        <v>2052</v>
      </c>
      <c r="I85" s="1" t="s">
        <v>2091</v>
      </c>
      <c r="J85" s="1" t="s">
        <v>2381</v>
      </c>
      <c r="K85" s="1" t="s">
        <v>10</v>
      </c>
      <c r="L85" s="1" t="s">
        <v>2382</v>
      </c>
      <c r="M85" s="1" t="s">
        <v>2094</v>
      </c>
      <c r="N85" s="1" t="s">
        <v>2056</v>
      </c>
      <c r="O85" s="1" t="s">
        <v>2300</v>
      </c>
      <c r="P85" s="1" t="s">
        <v>2301</v>
      </c>
      <c r="Q85" s="1" t="s">
        <v>2057</v>
      </c>
      <c r="R85" s="1" t="s">
        <v>2383</v>
      </c>
      <c r="S85">
        <v>0</v>
      </c>
      <c r="T85">
        <v>5</v>
      </c>
    </row>
    <row r="86" spans="1:20" x14ac:dyDescent="0.25">
      <c r="A86" s="1" t="s">
        <v>1302</v>
      </c>
      <c r="B86" s="1" t="s">
        <v>1303</v>
      </c>
      <c r="C86" s="1" t="s">
        <v>2256</v>
      </c>
      <c r="D86" s="1" t="s">
        <v>29</v>
      </c>
      <c r="E86" s="1" t="s">
        <v>2372</v>
      </c>
      <c r="F86" s="1" t="s">
        <v>2166</v>
      </c>
      <c r="G86" s="1" t="s">
        <v>2384</v>
      </c>
      <c r="H86" s="1" t="s">
        <v>2052</v>
      </c>
      <c r="I86" s="1" t="s">
        <v>2091</v>
      </c>
      <c r="J86" s="1" t="s">
        <v>2385</v>
      </c>
      <c r="K86" s="1" t="s">
        <v>10</v>
      </c>
      <c r="L86" s="1" t="s">
        <v>2152</v>
      </c>
      <c r="M86" s="1" t="s">
        <v>2094</v>
      </c>
      <c r="N86" s="1" t="s">
        <v>2105</v>
      </c>
      <c r="O86" s="1" t="s">
        <v>2386</v>
      </c>
      <c r="P86" s="1" t="s">
        <v>2387</v>
      </c>
      <c r="Q86" s="1" t="s">
        <v>2057</v>
      </c>
      <c r="R86" s="1" t="s">
        <v>2388</v>
      </c>
      <c r="S86">
        <v>0</v>
      </c>
      <c r="T86">
        <v>4</v>
      </c>
    </row>
    <row r="87" spans="1:20" x14ac:dyDescent="0.25">
      <c r="A87" s="1" t="s">
        <v>756</v>
      </c>
      <c r="B87" s="1" t="s">
        <v>757</v>
      </c>
      <c r="C87" s="1" t="s">
        <v>2148</v>
      </c>
      <c r="D87" s="1" t="s">
        <v>44</v>
      </c>
      <c r="E87" s="1" t="s">
        <v>2372</v>
      </c>
      <c r="F87" s="1" t="s">
        <v>2050</v>
      </c>
      <c r="G87" s="1" t="s">
        <v>2090</v>
      </c>
      <c r="H87" s="1" t="s">
        <v>2052</v>
      </c>
      <c r="I87" s="1" t="s">
        <v>2091</v>
      </c>
      <c r="J87" s="1" t="s">
        <v>2389</v>
      </c>
      <c r="K87" s="1" t="s">
        <v>427</v>
      </c>
      <c r="L87" s="1" t="s">
        <v>2152</v>
      </c>
      <c r="M87" s="1" t="s">
        <v>2094</v>
      </c>
      <c r="N87" s="1" t="s">
        <v>2056</v>
      </c>
      <c r="O87" s="1" t="s">
        <v>2095</v>
      </c>
      <c r="P87" s="1" t="s">
        <v>2096</v>
      </c>
      <c r="Q87" s="1" t="s">
        <v>2057</v>
      </c>
      <c r="R87" s="1" t="s">
        <v>2390</v>
      </c>
      <c r="S87">
        <v>2</v>
      </c>
      <c r="T87">
        <v>4</v>
      </c>
    </row>
    <row r="88" spans="1:20" x14ac:dyDescent="0.25">
      <c r="A88" s="1" t="s">
        <v>758</v>
      </c>
      <c r="B88" s="1" t="s">
        <v>759</v>
      </c>
      <c r="C88" s="1" t="s">
        <v>2148</v>
      </c>
      <c r="D88" s="1" t="s">
        <v>44</v>
      </c>
      <c r="E88" s="1" t="s">
        <v>2372</v>
      </c>
      <c r="F88" s="1" t="s">
        <v>2050</v>
      </c>
      <c r="G88" s="1" t="s">
        <v>2090</v>
      </c>
      <c r="H88" s="1" t="s">
        <v>2052</v>
      </c>
      <c r="I88" s="1" t="s">
        <v>2091</v>
      </c>
      <c r="J88" s="1" t="s">
        <v>2391</v>
      </c>
      <c r="K88" s="1" t="s">
        <v>336</v>
      </c>
      <c r="L88" s="1" t="s">
        <v>2134</v>
      </c>
      <c r="M88" s="1" t="s">
        <v>2094</v>
      </c>
      <c r="N88" s="1" t="s">
        <v>2056</v>
      </c>
      <c r="O88" s="1" t="s">
        <v>2095</v>
      </c>
      <c r="P88" s="1" t="s">
        <v>2096</v>
      </c>
      <c r="Q88" s="1" t="s">
        <v>2057</v>
      </c>
      <c r="R88" s="1" t="s">
        <v>2392</v>
      </c>
      <c r="S88">
        <v>4</v>
      </c>
      <c r="T88">
        <v>3</v>
      </c>
    </row>
    <row r="89" spans="1:20" x14ac:dyDescent="0.25">
      <c r="A89" s="1" t="s">
        <v>1393</v>
      </c>
      <c r="B89" s="1" t="s">
        <v>1394</v>
      </c>
      <c r="C89" s="1" t="s">
        <v>2109</v>
      </c>
      <c r="D89" s="1" t="s">
        <v>29</v>
      </c>
      <c r="E89" s="1" t="s">
        <v>2372</v>
      </c>
      <c r="F89" s="1" t="s">
        <v>2111</v>
      </c>
      <c r="G89" s="1" t="s">
        <v>2376</v>
      </c>
      <c r="H89" s="1" t="s">
        <v>2052</v>
      </c>
      <c r="I89" s="1" t="s">
        <v>2091</v>
      </c>
      <c r="J89" s="1" t="s">
        <v>2393</v>
      </c>
      <c r="K89" s="1" t="s">
        <v>10</v>
      </c>
      <c r="L89" s="1" t="s">
        <v>2093</v>
      </c>
      <c r="M89" s="1" t="s">
        <v>2094</v>
      </c>
      <c r="N89" s="1" t="s">
        <v>2105</v>
      </c>
      <c r="O89" s="1" t="s">
        <v>2378</v>
      </c>
      <c r="P89" s="1" t="s">
        <v>2379</v>
      </c>
      <c r="Q89" s="1" t="s">
        <v>2057</v>
      </c>
      <c r="R89" s="1" t="s">
        <v>2394</v>
      </c>
      <c r="S89">
        <v>0</v>
      </c>
      <c r="T89">
        <v>7</v>
      </c>
    </row>
    <row r="90" spans="1:20" x14ac:dyDescent="0.25">
      <c r="A90" s="1" t="s">
        <v>760</v>
      </c>
      <c r="B90" s="1" t="s">
        <v>761</v>
      </c>
      <c r="C90" s="1" t="s">
        <v>2148</v>
      </c>
      <c r="D90" s="1" t="s">
        <v>44</v>
      </c>
      <c r="E90" s="1" t="s">
        <v>2372</v>
      </c>
      <c r="F90" s="1" t="s">
        <v>2050</v>
      </c>
      <c r="G90" s="1" t="s">
        <v>2205</v>
      </c>
      <c r="H90" s="1" t="s">
        <v>2052</v>
      </c>
      <c r="I90" s="1" t="s">
        <v>2091</v>
      </c>
      <c r="J90" s="1" t="s">
        <v>2395</v>
      </c>
      <c r="K90" s="1" t="s">
        <v>762</v>
      </c>
      <c r="L90" s="1" t="s">
        <v>2134</v>
      </c>
      <c r="M90" s="1" t="s">
        <v>2094</v>
      </c>
      <c r="N90" s="1" t="s">
        <v>2056</v>
      </c>
      <c r="O90" s="1" t="s">
        <v>2208</v>
      </c>
      <c r="P90" s="1" t="s">
        <v>2096</v>
      </c>
      <c r="Q90" s="1" t="s">
        <v>2057</v>
      </c>
      <c r="R90" s="1" t="s">
        <v>2396</v>
      </c>
      <c r="S90">
        <v>4</v>
      </c>
      <c r="T90">
        <v>3</v>
      </c>
    </row>
    <row r="91" spans="1:20" x14ac:dyDescent="0.25">
      <c r="A91" s="1" t="s">
        <v>763</v>
      </c>
      <c r="B91" s="1" t="s">
        <v>764</v>
      </c>
      <c r="C91" s="1" t="s">
        <v>2148</v>
      </c>
      <c r="D91" s="1" t="s">
        <v>44</v>
      </c>
      <c r="E91" s="1" t="s">
        <v>2372</v>
      </c>
      <c r="F91" s="1" t="s">
        <v>2100</v>
      </c>
      <c r="G91" s="1" t="s">
        <v>2205</v>
      </c>
      <c r="H91" s="1" t="s">
        <v>2052</v>
      </c>
      <c r="I91" s="1" t="s">
        <v>2091</v>
      </c>
      <c r="J91" s="1" t="s">
        <v>2397</v>
      </c>
      <c r="K91" s="1" t="s">
        <v>427</v>
      </c>
      <c r="L91" s="1" t="s">
        <v>2398</v>
      </c>
      <c r="M91" s="1" t="s">
        <v>2094</v>
      </c>
      <c r="N91" s="1" t="s">
        <v>2056</v>
      </c>
      <c r="O91" s="1" t="s">
        <v>2208</v>
      </c>
      <c r="P91" s="1" t="s">
        <v>2096</v>
      </c>
      <c r="Q91" s="1" t="s">
        <v>2057</v>
      </c>
      <c r="R91" s="1" t="s">
        <v>2399</v>
      </c>
      <c r="S91">
        <v>2</v>
      </c>
      <c r="T91">
        <v>5</v>
      </c>
    </row>
    <row r="92" spans="1:20" x14ac:dyDescent="0.25">
      <c r="A92" s="1" t="s">
        <v>1180</v>
      </c>
      <c r="B92" s="1" t="s">
        <v>1181</v>
      </c>
      <c r="C92" s="1" t="s">
        <v>2256</v>
      </c>
      <c r="D92" s="1" t="s">
        <v>29</v>
      </c>
      <c r="E92" s="1" t="s">
        <v>2159</v>
      </c>
      <c r="F92" s="1" t="s">
        <v>2111</v>
      </c>
      <c r="G92" s="1" t="s">
        <v>2376</v>
      </c>
      <c r="H92" s="1" t="s">
        <v>2052</v>
      </c>
      <c r="I92" s="1" t="s">
        <v>2091</v>
      </c>
      <c r="J92" s="1" t="s">
        <v>2400</v>
      </c>
      <c r="K92" s="1" t="s">
        <v>10</v>
      </c>
      <c r="L92" s="1" t="s">
        <v>2113</v>
      </c>
      <c r="M92" s="1" t="s">
        <v>2094</v>
      </c>
      <c r="N92" s="1" t="s">
        <v>2105</v>
      </c>
      <c r="O92" s="1" t="s">
        <v>2378</v>
      </c>
      <c r="P92" s="1" t="s">
        <v>2379</v>
      </c>
      <c r="Q92" s="1" t="s">
        <v>2057</v>
      </c>
      <c r="R92" s="1" t="s">
        <v>2401</v>
      </c>
      <c r="S92">
        <v>0</v>
      </c>
      <c r="T92">
        <v>5</v>
      </c>
    </row>
    <row r="93" spans="1:20" x14ac:dyDescent="0.25">
      <c r="A93" s="1" t="s">
        <v>975</v>
      </c>
      <c r="B93" s="1" t="s">
        <v>976</v>
      </c>
      <c r="C93" s="1" t="s">
        <v>2148</v>
      </c>
      <c r="D93" s="1" t="s">
        <v>44</v>
      </c>
      <c r="E93" s="1" t="s">
        <v>2372</v>
      </c>
      <c r="F93" s="1" t="s">
        <v>2050</v>
      </c>
      <c r="G93" s="1" t="s">
        <v>2090</v>
      </c>
      <c r="H93" s="1" t="s">
        <v>2052</v>
      </c>
      <c r="I93" s="1" t="s">
        <v>2091</v>
      </c>
      <c r="J93" s="1" t="s">
        <v>2402</v>
      </c>
      <c r="K93" s="1" t="s">
        <v>10</v>
      </c>
      <c r="L93" s="1" t="s">
        <v>2403</v>
      </c>
      <c r="M93" s="1" t="s">
        <v>2094</v>
      </c>
      <c r="N93" s="1" t="s">
        <v>2056</v>
      </c>
      <c r="O93" s="1" t="s">
        <v>2095</v>
      </c>
      <c r="P93" s="1" t="s">
        <v>2096</v>
      </c>
      <c r="Q93" s="1" t="s">
        <v>2057</v>
      </c>
      <c r="R93" s="1" t="s">
        <v>2404</v>
      </c>
      <c r="S93">
        <v>0</v>
      </c>
      <c r="T93">
        <v>5</v>
      </c>
    </row>
    <row r="94" spans="1:20" x14ac:dyDescent="0.25">
      <c r="A94" s="1" t="s">
        <v>954</v>
      </c>
      <c r="B94" s="1" t="s">
        <v>955</v>
      </c>
      <c r="C94" s="1" t="s">
        <v>2148</v>
      </c>
      <c r="D94" s="1" t="s">
        <v>44</v>
      </c>
      <c r="E94" s="1" t="s">
        <v>2372</v>
      </c>
      <c r="F94" s="1" t="s">
        <v>2050</v>
      </c>
      <c r="G94" s="1" t="s">
        <v>2205</v>
      </c>
      <c r="H94" s="1" t="s">
        <v>2052</v>
      </c>
      <c r="I94" s="1" t="s">
        <v>2091</v>
      </c>
      <c r="J94" s="1" t="s">
        <v>2405</v>
      </c>
      <c r="K94" s="1" t="s">
        <v>427</v>
      </c>
      <c r="L94" s="1" t="s">
        <v>5076</v>
      </c>
      <c r="M94" s="1" t="s">
        <v>2094</v>
      </c>
      <c r="N94" s="1" t="s">
        <v>2056</v>
      </c>
      <c r="O94" s="1" t="s">
        <v>2208</v>
      </c>
      <c r="P94" s="1" t="s">
        <v>2096</v>
      </c>
      <c r="Q94" s="1" t="s">
        <v>2057</v>
      </c>
      <c r="R94" s="1" t="s">
        <v>2406</v>
      </c>
      <c r="S94">
        <v>2</v>
      </c>
      <c r="T94">
        <v>5</v>
      </c>
    </row>
    <row r="95" spans="1:20" x14ac:dyDescent="0.25">
      <c r="A95" s="1" t="s">
        <v>1087</v>
      </c>
      <c r="B95" s="1" t="s">
        <v>1088</v>
      </c>
      <c r="C95" s="1" t="s">
        <v>2158</v>
      </c>
      <c r="D95" s="1" t="s">
        <v>44</v>
      </c>
      <c r="E95" s="1" t="s">
        <v>2159</v>
      </c>
      <c r="F95" s="1" t="s">
        <v>2050</v>
      </c>
      <c r="G95" s="1" t="s">
        <v>2346</v>
      </c>
      <c r="H95" s="1" t="s">
        <v>2052</v>
      </c>
      <c r="I95" s="1" t="s">
        <v>2091</v>
      </c>
      <c r="J95" s="1" t="s">
        <v>2407</v>
      </c>
      <c r="K95" s="1" t="s">
        <v>10</v>
      </c>
      <c r="L95" s="1" t="s">
        <v>2161</v>
      </c>
      <c r="M95" s="1" t="s">
        <v>2094</v>
      </c>
      <c r="N95" s="1" t="s">
        <v>2056</v>
      </c>
      <c r="O95" s="1" t="s">
        <v>2348</v>
      </c>
      <c r="P95" s="1" t="s">
        <v>2349</v>
      </c>
      <c r="Q95" s="1" t="s">
        <v>2057</v>
      </c>
      <c r="R95" s="1" t="s">
        <v>2408</v>
      </c>
      <c r="S95">
        <v>0</v>
      </c>
      <c r="T95">
        <v>6</v>
      </c>
    </row>
    <row r="96" spans="1:20" x14ac:dyDescent="0.25">
      <c r="A96" s="1" t="s">
        <v>2409</v>
      </c>
      <c r="B96" s="1" t="s">
        <v>5006</v>
      </c>
      <c r="C96" s="1" t="s">
        <v>2173</v>
      </c>
      <c r="D96" s="1" t="s">
        <v>44</v>
      </c>
      <c r="E96" s="1" t="s">
        <v>2410</v>
      </c>
      <c r="F96" s="1" t="s">
        <v>2050</v>
      </c>
      <c r="G96" s="1" t="s">
        <v>2376</v>
      </c>
      <c r="H96" s="1" t="s">
        <v>2052</v>
      </c>
      <c r="I96" s="1" t="s">
        <v>2091</v>
      </c>
      <c r="J96" s="1" t="s">
        <v>2411</v>
      </c>
      <c r="K96" s="1" t="s">
        <v>11</v>
      </c>
      <c r="L96" s="1" t="s">
        <v>2412</v>
      </c>
      <c r="M96" s="1" t="s">
        <v>2055</v>
      </c>
      <c r="N96" s="1" t="s">
        <v>2056</v>
      </c>
      <c r="O96" s="1" t="s">
        <v>2378</v>
      </c>
      <c r="P96" s="1" t="s">
        <v>2379</v>
      </c>
      <c r="Q96" s="1" t="s">
        <v>2057</v>
      </c>
      <c r="R96" s="1" t="s">
        <v>5007</v>
      </c>
      <c r="S96">
        <v>2</v>
      </c>
      <c r="T96">
        <v>5</v>
      </c>
    </row>
    <row r="97" spans="1:20" x14ac:dyDescent="0.25">
      <c r="A97" s="1" t="s">
        <v>296</v>
      </c>
      <c r="B97" s="1" t="s">
        <v>297</v>
      </c>
      <c r="C97" s="1" t="s">
        <v>2088</v>
      </c>
      <c r="D97" s="1" t="s">
        <v>44</v>
      </c>
      <c r="E97" s="1" t="s">
        <v>2214</v>
      </c>
      <c r="F97" s="1" t="s">
        <v>2050</v>
      </c>
      <c r="G97" s="1" t="s">
        <v>2090</v>
      </c>
      <c r="H97" s="1" t="s">
        <v>2052</v>
      </c>
      <c r="I97" s="1" t="s">
        <v>2091</v>
      </c>
      <c r="J97" s="1" t="s">
        <v>2413</v>
      </c>
      <c r="K97" s="1" t="s">
        <v>12</v>
      </c>
      <c r="L97" s="1" t="s">
        <v>2093</v>
      </c>
      <c r="M97" s="1" t="s">
        <v>2094</v>
      </c>
      <c r="N97" s="1" t="s">
        <v>2056</v>
      </c>
      <c r="O97" s="1" t="s">
        <v>2095</v>
      </c>
      <c r="P97" s="1" t="s">
        <v>2096</v>
      </c>
      <c r="Q97" s="1" t="s">
        <v>2057</v>
      </c>
      <c r="R97" s="1" t="s">
        <v>2414</v>
      </c>
      <c r="S97">
        <v>4</v>
      </c>
      <c r="T97">
        <v>7</v>
      </c>
    </row>
    <row r="98" spans="1:20" x14ac:dyDescent="0.25">
      <c r="A98" s="1" t="s">
        <v>701</v>
      </c>
      <c r="B98" s="1" t="s">
        <v>702</v>
      </c>
      <c r="C98" s="1" t="s">
        <v>2173</v>
      </c>
      <c r="D98" s="1" t="s">
        <v>44</v>
      </c>
      <c r="E98" s="1" t="s">
        <v>2415</v>
      </c>
      <c r="F98" s="1" t="s">
        <v>2050</v>
      </c>
      <c r="G98" s="1" t="s">
        <v>2090</v>
      </c>
      <c r="H98" s="1" t="s">
        <v>2052</v>
      </c>
      <c r="I98" s="1" t="s">
        <v>2091</v>
      </c>
      <c r="J98" s="1" t="s">
        <v>2416</v>
      </c>
      <c r="K98" s="1" t="s">
        <v>10</v>
      </c>
      <c r="L98" s="1" t="s">
        <v>2417</v>
      </c>
      <c r="M98" s="1" t="s">
        <v>2094</v>
      </c>
      <c r="N98" s="1" t="s">
        <v>2056</v>
      </c>
      <c r="O98" s="1" t="s">
        <v>2095</v>
      </c>
      <c r="P98" s="1" t="s">
        <v>2096</v>
      </c>
      <c r="Q98" s="1" t="s">
        <v>2057</v>
      </c>
      <c r="R98" s="1" t="s">
        <v>2418</v>
      </c>
      <c r="S98">
        <v>0</v>
      </c>
      <c r="T98">
        <v>7</v>
      </c>
    </row>
    <row r="99" spans="1:20" x14ac:dyDescent="0.25">
      <c r="A99" s="1" t="s">
        <v>972</v>
      </c>
      <c r="B99" s="1" t="s">
        <v>5116</v>
      </c>
      <c r="C99" s="1" t="s">
        <v>2158</v>
      </c>
      <c r="D99" s="1" t="s">
        <v>44</v>
      </c>
      <c r="E99" s="1" t="s">
        <v>2372</v>
      </c>
      <c r="F99" s="1" t="s">
        <v>2050</v>
      </c>
      <c r="G99" s="1" t="s">
        <v>2376</v>
      </c>
      <c r="H99" s="1" t="s">
        <v>2052</v>
      </c>
      <c r="I99" s="1" t="s">
        <v>2091</v>
      </c>
      <c r="J99" s="1" t="s">
        <v>5117</v>
      </c>
      <c r="K99" s="1" t="s">
        <v>12</v>
      </c>
      <c r="L99" s="1" t="s">
        <v>2134</v>
      </c>
      <c r="M99" s="1" t="s">
        <v>2094</v>
      </c>
      <c r="N99" s="1" t="s">
        <v>2056</v>
      </c>
      <c r="O99" s="1" t="s">
        <v>2378</v>
      </c>
      <c r="P99" s="1" t="s">
        <v>2379</v>
      </c>
      <c r="Q99" s="1" t="s">
        <v>2057</v>
      </c>
      <c r="R99" s="1" t="s">
        <v>5118</v>
      </c>
      <c r="S99">
        <v>4</v>
      </c>
      <c r="T99">
        <v>3</v>
      </c>
    </row>
    <row r="100" spans="1:20" x14ac:dyDescent="0.25">
      <c r="A100" s="1" t="s">
        <v>376</v>
      </c>
      <c r="B100" s="1" t="s">
        <v>5135</v>
      </c>
      <c r="C100" s="1" t="s">
        <v>2088</v>
      </c>
      <c r="D100" s="1" t="s">
        <v>88</v>
      </c>
      <c r="E100" s="1" t="s">
        <v>2214</v>
      </c>
      <c r="F100" s="1" t="s">
        <v>2050</v>
      </c>
      <c r="G100" s="1" t="s">
        <v>2376</v>
      </c>
      <c r="H100" s="1" t="s">
        <v>2052</v>
      </c>
      <c r="I100" s="1" t="s">
        <v>2052</v>
      </c>
      <c r="J100" s="1" t="s">
        <v>5119</v>
      </c>
      <c r="K100" s="1" t="s">
        <v>12</v>
      </c>
      <c r="L100" s="1" t="s">
        <v>2113</v>
      </c>
      <c r="M100" s="1" t="s">
        <v>2094</v>
      </c>
      <c r="N100" s="1" t="s">
        <v>2056</v>
      </c>
      <c r="O100" s="1" t="s">
        <v>2378</v>
      </c>
      <c r="P100" s="1" t="s">
        <v>2379</v>
      </c>
      <c r="Q100" s="1" t="s">
        <v>2057</v>
      </c>
      <c r="R100" s="1" t="s">
        <v>5136</v>
      </c>
      <c r="S100">
        <v>4</v>
      </c>
      <c r="T100">
        <v>5</v>
      </c>
    </row>
    <row r="101" spans="1:20" x14ac:dyDescent="0.25">
      <c r="A101" s="1" t="s">
        <v>966</v>
      </c>
      <c r="B101" s="1" t="s">
        <v>967</v>
      </c>
      <c r="C101" s="1" t="s">
        <v>2148</v>
      </c>
      <c r="D101" s="1" t="s">
        <v>44</v>
      </c>
      <c r="E101" s="1" t="s">
        <v>2372</v>
      </c>
      <c r="F101" s="1" t="s">
        <v>2050</v>
      </c>
      <c r="G101" s="1" t="s">
        <v>2101</v>
      </c>
      <c r="H101" s="1" t="s">
        <v>2052</v>
      </c>
      <c r="I101" s="1" t="s">
        <v>2091</v>
      </c>
      <c r="J101" s="1" t="s">
        <v>2419</v>
      </c>
      <c r="K101" s="1" t="s">
        <v>10</v>
      </c>
      <c r="L101" s="1" t="s">
        <v>2420</v>
      </c>
      <c r="M101" s="1" t="s">
        <v>2094</v>
      </c>
      <c r="N101" s="1" t="s">
        <v>2056</v>
      </c>
      <c r="O101" s="1" t="s">
        <v>2106</v>
      </c>
      <c r="P101" s="1" t="s">
        <v>2107</v>
      </c>
      <c r="Q101" s="1" t="s">
        <v>2057</v>
      </c>
      <c r="R101" s="1" t="s">
        <v>2421</v>
      </c>
      <c r="S101">
        <v>0</v>
      </c>
      <c r="T101">
        <v>7</v>
      </c>
    </row>
    <row r="102" spans="1:20" x14ac:dyDescent="0.25">
      <c r="A102" s="1" t="s">
        <v>559</v>
      </c>
      <c r="B102" s="1" t="s">
        <v>560</v>
      </c>
      <c r="C102" s="1" t="s">
        <v>2173</v>
      </c>
      <c r="D102" s="1" t="s">
        <v>44</v>
      </c>
      <c r="E102" s="1" t="s">
        <v>2415</v>
      </c>
      <c r="F102" s="1" t="s">
        <v>2050</v>
      </c>
      <c r="G102" s="1" t="s">
        <v>2422</v>
      </c>
      <c r="H102" s="1" t="s">
        <v>2052</v>
      </c>
      <c r="I102" s="1" t="s">
        <v>2091</v>
      </c>
      <c r="J102" s="1" t="s">
        <v>2423</v>
      </c>
      <c r="K102" s="1" t="s">
        <v>12</v>
      </c>
      <c r="L102" s="1" t="s">
        <v>2134</v>
      </c>
      <c r="M102" s="1" t="s">
        <v>2094</v>
      </c>
      <c r="N102" s="1" t="s">
        <v>2056</v>
      </c>
      <c r="O102" s="1" t="s">
        <v>2424</v>
      </c>
      <c r="P102" s="1" t="s">
        <v>2425</v>
      </c>
      <c r="Q102" s="1" t="s">
        <v>2057</v>
      </c>
      <c r="R102" s="1" t="s">
        <v>2426</v>
      </c>
      <c r="S102">
        <v>4</v>
      </c>
      <c r="T102">
        <v>3</v>
      </c>
    </row>
    <row r="103" spans="1:20" x14ac:dyDescent="0.25">
      <c r="A103" s="1" t="s">
        <v>561</v>
      </c>
      <c r="B103" s="1" t="s">
        <v>562</v>
      </c>
      <c r="C103" s="1" t="s">
        <v>2173</v>
      </c>
      <c r="D103" s="1" t="s">
        <v>44</v>
      </c>
      <c r="E103" s="1" t="s">
        <v>2415</v>
      </c>
      <c r="F103" s="1" t="s">
        <v>2427</v>
      </c>
      <c r="G103" s="1" t="s">
        <v>2428</v>
      </c>
      <c r="H103" s="1" t="s">
        <v>2052</v>
      </c>
      <c r="I103" s="1" t="s">
        <v>2091</v>
      </c>
      <c r="J103" s="1" t="s">
        <v>2429</v>
      </c>
      <c r="K103" s="1" t="s">
        <v>12</v>
      </c>
      <c r="L103" s="1" t="s">
        <v>2134</v>
      </c>
      <c r="M103" s="1" t="s">
        <v>2094</v>
      </c>
      <c r="N103" s="1" t="s">
        <v>2056</v>
      </c>
      <c r="O103" s="1" t="s">
        <v>2430</v>
      </c>
      <c r="P103" s="1" t="s">
        <v>2431</v>
      </c>
      <c r="Q103" s="1" t="s">
        <v>2057</v>
      </c>
      <c r="R103" s="1" t="s">
        <v>2432</v>
      </c>
      <c r="S103">
        <v>4</v>
      </c>
      <c r="T103">
        <v>3</v>
      </c>
    </row>
    <row r="104" spans="1:20" x14ac:dyDescent="0.25">
      <c r="A104" s="1" t="s">
        <v>473</v>
      </c>
      <c r="B104" s="1" t="s">
        <v>474</v>
      </c>
      <c r="C104" s="1" t="s">
        <v>2313</v>
      </c>
      <c r="D104" s="1" t="s">
        <v>44</v>
      </c>
      <c r="E104" s="1" t="s">
        <v>2214</v>
      </c>
      <c r="F104" s="1" t="s">
        <v>2050</v>
      </c>
      <c r="G104" s="1" t="s">
        <v>2376</v>
      </c>
      <c r="H104" s="1" t="s">
        <v>2052</v>
      </c>
      <c r="I104" s="1" t="s">
        <v>2091</v>
      </c>
      <c r="J104" s="1" t="s">
        <v>2433</v>
      </c>
      <c r="K104" s="1" t="s">
        <v>12</v>
      </c>
      <c r="L104" s="1" t="s">
        <v>2134</v>
      </c>
      <c r="M104" s="1" t="s">
        <v>2094</v>
      </c>
      <c r="N104" s="1" t="s">
        <v>2056</v>
      </c>
      <c r="O104" s="1" t="s">
        <v>2378</v>
      </c>
      <c r="P104" s="1" t="s">
        <v>2379</v>
      </c>
      <c r="Q104" s="1" t="s">
        <v>2057</v>
      </c>
      <c r="R104" s="1" t="s">
        <v>2434</v>
      </c>
      <c r="S104">
        <v>4</v>
      </c>
      <c r="T104">
        <v>3</v>
      </c>
    </row>
    <row r="105" spans="1:20" x14ac:dyDescent="0.25">
      <c r="A105" s="1" t="s">
        <v>1004</v>
      </c>
      <c r="B105" s="1" t="s">
        <v>1005</v>
      </c>
      <c r="C105" s="1" t="s">
        <v>2158</v>
      </c>
      <c r="D105" s="1" t="s">
        <v>44</v>
      </c>
      <c r="E105" s="1" t="s">
        <v>2372</v>
      </c>
      <c r="F105" s="1" t="s">
        <v>2050</v>
      </c>
      <c r="G105" s="1" t="s">
        <v>2435</v>
      </c>
      <c r="H105" s="1" t="s">
        <v>2052</v>
      </c>
      <c r="I105" s="1" t="s">
        <v>2091</v>
      </c>
      <c r="J105" s="1" t="s">
        <v>2436</v>
      </c>
      <c r="K105" s="1" t="s">
        <v>12</v>
      </c>
      <c r="L105" s="1" t="s">
        <v>2134</v>
      </c>
      <c r="M105" s="1" t="s">
        <v>2094</v>
      </c>
      <c r="N105" s="1" t="s">
        <v>2056</v>
      </c>
      <c r="O105" s="1" t="s">
        <v>2437</v>
      </c>
      <c r="P105" s="1" t="s">
        <v>2438</v>
      </c>
      <c r="Q105" s="1" t="s">
        <v>2057</v>
      </c>
      <c r="R105" s="1" t="s">
        <v>2439</v>
      </c>
      <c r="S105">
        <v>4</v>
      </c>
      <c r="T105">
        <v>3</v>
      </c>
    </row>
    <row r="106" spans="1:20" x14ac:dyDescent="0.25">
      <c r="A106" s="1" t="s">
        <v>377</v>
      </c>
      <c r="B106" s="1" t="s">
        <v>378</v>
      </c>
      <c r="C106" s="1" t="s">
        <v>2313</v>
      </c>
      <c r="D106" s="1" t="s">
        <v>44</v>
      </c>
      <c r="E106" s="1" t="s">
        <v>2214</v>
      </c>
      <c r="F106" s="1" t="s">
        <v>2050</v>
      </c>
      <c r="G106" s="1" t="s">
        <v>2376</v>
      </c>
      <c r="H106" s="1" t="s">
        <v>2052</v>
      </c>
      <c r="I106" s="1" t="s">
        <v>2091</v>
      </c>
      <c r="J106" s="1" t="s">
        <v>2440</v>
      </c>
      <c r="K106" s="1" t="s">
        <v>12</v>
      </c>
      <c r="L106" s="1" t="s">
        <v>2134</v>
      </c>
      <c r="M106" s="1" t="s">
        <v>2094</v>
      </c>
      <c r="N106" s="1" t="s">
        <v>2056</v>
      </c>
      <c r="O106" s="1" t="s">
        <v>2378</v>
      </c>
      <c r="P106" s="1" t="s">
        <v>2379</v>
      </c>
      <c r="Q106" s="1" t="s">
        <v>2057</v>
      </c>
      <c r="R106" s="1" t="s">
        <v>2441</v>
      </c>
      <c r="S106">
        <v>4</v>
      </c>
      <c r="T106">
        <v>3</v>
      </c>
    </row>
    <row r="107" spans="1:20" x14ac:dyDescent="0.25">
      <c r="A107" s="1" t="s">
        <v>563</v>
      </c>
      <c r="B107" s="1" t="s">
        <v>564</v>
      </c>
      <c r="C107" s="1" t="s">
        <v>2173</v>
      </c>
      <c r="D107" s="1" t="s">
        <v>44</v>
      </c>
      <c r="E107" s="1" t="s">
        <v>2415</v>
      </c>
      <c r="F107" s="1" t="s">
        <v>2050</v>
      </c>
      <c r="G107" s="1" t="s">
        <v>2376</v>
      </c>
      <c r="H107" s="1" t="s">
        <v>2052</v>
      </c>
      <c r="I107" s="1" t="s">
        <v>2091</v>
      </c>
      <c r="J107" s="1" t="s">
        <v>2442</v>
      </c>
      <c r="K107" s="1" t="s">
        <v>12</v>
      </c>
      <c r="L107" s="1" t="s">
        <v>2113</v>
      </c>
      <c r="M107" s="1" t="s">
        <v>2094</v>
      </c>
      <c r="N107" s="1" t="s">
        <v>2056</v>
      </c>
      <c r="O107" s="1" t="s">
        <v>2378</v>
      </c>
      <c r="P107" s="1" t="s">
        <v>2379</v>
      </c>
      <c r="Q107" s="1" t="s">
        <v>2057</v>
      </c>
      <c r="R107" s="1" t="s">
        <v>2443</v>
      </c>
      <c r="S107">
        <v>4</v>
      </c>
      <c r="T107">
        <v>5</v>
      </c>
    </row>
    <row r="108" spans="1:20" x14ac:dyDescent="0.25">
      <c r="A108" s="1" t="s">
        <v>1006</v>
      </c>
      <c r="B108" s="1" t="s">
        <v>1007</v>
      </c>
      <c r="C108" s="1" t="s">
        <v>2158</v>
      </c>
      <c r="D108" s="1" t="s">
        <v>44</v>
      </c>
      <c r="E108" s="1" t="s">
        <v>2372</v>
      </c>
      <c r="F108" s="1" t="s">
        <v>2050</v>
      </c>
      <c r="G108" s="1" t="s">
        <v>2090</v>
      </c>
      <c r="H108" s="1" t="s">
        <v>2052</v>
      </c>
      <c r="I108" s="1" t="s">
        <v>2091</v>
      </c>
      <c r="J108" s="1" t="s">
        <v>2444</v>
      </c>
      <c r="K108" s="1" t="s">
        <v>10</v>
      </c>
      <c r="L108" s="1" t="s">
        <v>2403</v>
      </c>
      <c r="M108" s="1" t="s">
        <v>2094</v>
      </c>
      <c r="N108" s="1" t="s">
        <v>2056</v>
      </c>
      <c r="O108" s="1" t="s">
        <v>2095</v>
      </c>
      <c r="P108" s="1" t="s">
        <v>2096</v>
      </c>
      <c r="Q108" s="1" t="s">
        <v>2057</v>
      </c>
      <c r="R108" s="1" t="s">
        <v>2445</v>
      </c>
      <c r="S108">
        <v>0</v>
      </c>
      <c r="T108">
        <v>2</v>
      </c>
    </row>
    <row r="109" spans="1:20" x14ac:dyDescent="0.25">
      <c r="A109" s="1" t="s">
        <v>1008</v>
      </c>
      <c r="B109" s="1" t="s">
        <v>1009</v>
      </c>
      <c r="C109" s="1" t="s">
        <v>2158</v>
      </c>
      <c r="D109" s="1" t="s">
        <v>44</v>
      </c>
      <c r="E109" s="1" t="s">
        <v>2372</v>
      </c>
      <c r="F109" s="1" t="s">
        <v>2050</v>
      </c>
      <c r="G109" s="1" t="s">
        <v>2446</v>
      </c>
      <c r="H109" s="1" t="s">
        <v>2052</v>
      </c>
      <c r="I109" s="1" t="s">
        <v>2091</v>
      </c>
      <c r="J109" s="1" t="s">
        <v>2447</v>
      </c>
      <c r="K109" s="1" t="s">
        <v>12</v>
      </c>
      <c r="L109" s="1" t="s">
        <v>2134</v>
      </c>
      <c r="M109" s="1" t="s">
        <v>2094</v>
      </c>
      <c r="N109" s="1" t="s">
        <v>2056</v>
      </c>
      <c r="O109" s="1" t="s">
        <v>2448</v>
      </c>
      <c r="P109" s="1" t="s">
        <v>2054</v>
      </c>
      <c r="Q109" s="1" t="s">
        <v>2057</v>
      </c>
      <c r="R109" s="1" t="s">
        <v>2449</v>
      </c>
      <c r="S109">
        <v>4</v>
      </c>
      <c r="T109">
        <v>3</v>
      </c>
    </row>
    <row r="110" spans="1:20" x14ac:dyDescent="0.25">
      <c r="A110" s="1" t="s">
        <v>207</v>
      </c>
      <c r="B110" s="1" t="s">
        <v>208</v>
      </c>
      <c r="C110" s="1" t="s">
        <v>2088</v>
      </c>
      <c r="D110" s="1" t="s">
        <v>44</v>
      </c>
      <c r="E110" s="1" t="s">
        <v>2214</v>
      </c>
      <c r="F110" s="1" t="s">
        <v>2427</v>
      </c>
      <c r="G110" s="1" t="s">
        <v>2450</v>
      </c>
      <c r="H110" s="1" t="s">
        <v>2052</v>
      </c>
      <c r="I110" s="1" t="s">
        <v>2091</v>
      </c>
      <c r="J110" s="1" t="s">
        <v>2451</v>
      </c>
      <c r="K110" s="1" t="s">
        <v>12</v>
      </c>
      <c r="L110" s="1" t="s">
        <v>2093</v>
      </c>
      <c r="M110" s="1" t="s">
        <v>2094</v>
      </c>
      <c r="N110" s="1" t="s">
        <v>2056</v>
      </c>
      <c r="O110" s="1" t="s">
        <v>2452</v>
      </c>
      <c r="P110" s="1" t="s">
        <v>2453</v>
      </c>
      <c r="Q110" s="1" t="s">
        <v>2057</v>
      </c>
      <c r="R110" s="1" t="s">
        <v>2454</v>
      </c>
      <c r="S110">
        <v>4</v>
      </c>
      <c r="T110">
        <v>7</v>
      </c>
    </row>
    <row r="111" spans="1:20" x14ac:dyDescent="0.25">
      <c r="A111" s="1" t="s">
        <v>380</v>
      </c>
      <c r="B111" s="1" t="s">
        <v>381</v>
      </c>
      <c r="C111" s="1" t="s">
        <v>2313</v>
      </c>
      <c r="D111" s="1" t="s">
        <v>44</v>
      </c>
      <c r="E111" s="1" t="s">
        <v>2214</v>
      </c>
      <c r="F111" s="1" t="s">
        <v>2050</v>
      </c>
      <c r="G111" s="1" t="s">
        <v>2455</v>
      </c>
      <c r="H111" s="1" t="s">
        <v>2052</v>
      </c>
      <c r="I111" s="1" t="s">
        <v>2091</v>
      </c>
      <c r="J111" s="1" t="s">
        <v>2456</v>
      </c>
      <c r="K111" s="1" t="s">
        <v>10</v>
      </c>
      <c r="L111" s="1" t="s">
        <v>2093</v>
      </c>
      <c r="M111" s="1" t="s">
        <v>2094</v>
      </c>
      <c r="N111" s="1" t="s">
        <v>2056</v>
      </c>
      <c r="O111" s="1" t="s">
        <v>2457</v>
      </c>
      <c r="P111" s="1" t="s">
        <v>2458</v>
      </c>
      <c r="Q111" s="1" t="s">
        <v>2057</v>
      </c>
      <c r="R111" s="1" t="s">
        <v>2459</v>
      </c>
      <c r="S111">
        <v>0</v>
      </c>
      <c r="T111">
        <v>7</v>
      </c>
    </row>
    <row r="112" spans="1:20" x14ac:dyDescent="0.25">
      <c r="A112" s="1" t="s">
        <v>477</v>
      </c>
      <c r="B112" s="1" t="s">
        <v>478</v>
      </c>
      <c r="C112" s="1" t="s">
        <v>2313</v>
      </c>
      <c r="D112" s="1" t="s">
        <v>44</v>
      </c>
      <c r="E112" s="1" t="s">
        <v>2214</v>
      </c>
      <c r="F112" s="1" t="s">
        <v>2050</v>
      </c>
      <c r="G112" s="1" t="s">
        <v>2460</v>
      </c>
      <c r="H112" s="1" t="s">
        <v>2052</v>
      </c>
      <c r="I112" s="1" t="s">
        <v>2091</v>
      </c>
      <c r="J112" s="1" t="s">
        <v>2461</v>
      </c>
      <c r="K112" s="1" t="s">
        <v>13</v>
      </c>
      <c r="L112" s="1" t="s">
        <v>2093</v>
      </c>
      <c r="M112" s="1" t="s">
        <v>2094</v>
      </c>
      <c r="N112" s="1" t="s">
        <v>2056</v>
      </c>
      <c r="O112" s="1" t="s">
        <v>2462</v>
      </c>
      <c r="P112" s="1" t="s">
        <v>2054</v>
      </c>
      <c r="Q112" s="1" t="s">
        <v>2057</v>
      </c>
      <c r="R112" s="1" t="s">
        <v>2463</v>
      </c>
      <c r="S112">
        <v>6</v>
      </c>
      <c r="T112">
        <v>7</v>
      </c>
    </row>
    <row r="113" spans="1:20" x14ac:dyDescent="0.25">
      <c r="A113" s="1" t="s">
        <v>712</v>
      </c>
      <c r="B113" s="1" t="s">
        <v>713</v>
      </c>
      <c r="C113" s="1" t="s">
        <v>2173</v>
      </c>
      <c r="D113" s="1" t="s">
        <v>44</v>
      </c>
      <c r="E113" s="1" t="s">
        <v>2415</v>
      </c>
      <c r="F113" s="1" t="s">
        <v>2050</v>
      </c>
      <c r="G113" s="1" t="s">
        <v>2234</v>
      </c>
      <c r="H113" s="1" t="s">
        <v>2052</v>
      </c>
      <c r="I113" s="1" t="s">
        <v>2091</v>
      </c>
      <c r="J113" s="1" t="s">
        <v>2464</v>
      </c>
      <c r="K113" s="1" t="s">
        <v>12</v>
      </c>
      <c r="L113" s="1" t="s">
        <v>2113</v>
      </c>
      <c r="M113" s="1" t="s">
        <v>2094</v>
      </c>
      <c r="N113" s="1" t="s">
        <v>2056</v>
      </c>
      <c r="O113" s="1" t="s">
        <v>2236</v>
      </c>
      <c r="P113" s="1" t="s">
        <v>2237</v>
      </c>
      <c r="Q113" s="1" t="s">
        <v>2057</v>
      </c>
      <c r="R113" s="1" t="s">
        <v>2465</v>
      </c>
      <c r="S113">
        <v>4</v>
      </c>
      <c r="T113">
        <v>5</v>
      </c>
    </row>
    <row r="114" spans="1:20" x14ac:dyDescent="0.25">
      <c r="A114" s="1" t="s">
        <v>729</v>
      </c>
      <c r="B114" s="1" t="s">
        <v>730</v>
      </c>
      <c r="C114" s="1" t="s">
        <v>2173</v>
      </c>
      <c r="D114" s="1" t="s">
        <v>44</v>
      </c>
      <c r="E114" s="1" t="s">
        <v>2415</v>
      </c>
      <c r="F114" s="1" t="s">
        <v>2050</v>
      </c>
      <c r="G114" s="1" t="s">
        <v>2090</v>
      </c>
      <c r="H114" s="1" t="s">
        <v>2052</v>
      </c>
      <c r="I114" s="1" t="s">
        <v>2091</v>
      </c>
      <c r="J114" s="1" t="s">
        <v>2466</v>
      </c>
      <c r="K114" s="1" t="s">
        <v>12</v>
      </c>
      <c r="L114" s="1" t="s">
        <v>2113</v>
      </c>
      <c r="M114" s="1" t="s">
        <v>2094</v>
      </c>
      <c r="N114" s="1" t="s">
        <v>2056</v>
      </c>
      <c r="O114" s="1" t="s">
        <v>2095</v>
      </c>
      <c r="P114" s="1" t="s">
        <v>2096</v>
      </c>
      <c r="Q114" s="1" t="s">
        <v>2057</v>
      </c>
      <c r="R114" s="1" t="s">
        <v>2467</v>
      </c>
      <c r="S114">
        <v>4</v>
      </c>
      <c r="T114">
        <v>5</v>
      </c>
    </row>
    <row r="115" spans="1:20" x14ac:dyDescent="0.25">
      <c r="A115" s="1" t="s">
        <v>200</v>
      </c>
      <c r="B115" s="1" t="s">
        <v>201</v>
      </c>
      <c r="C115" s="1" t="s">
        <v>2468</v>
      </c>
      <c r="D115" s="1" t="s">
        <v>88</v>
      </c>
      <c r="E115" s="1" t="s">
        <v>2214</v>
      </c>
      <c r="F115" s="1" t="s">
        <v>2150</v>
      </c>
      <c r="G115" s="1" t="s">
        <v>2450</v>
      </c>
      <c r="H115" s="1" t="s">
        <v>2052</v>
      </c>
      <c r="I115" s="1" t="s">
        <v>2091</v>
      </c>
      <c r="J115" s="1" t="s">
        <v>2469</v>
      </c>
      <c r="K115" s="1" t="s">
        <v>12</v>
      </c>
      <c r="L115" s="1" t="s">
        <v>2470</v>
      </c>
      <c r="M115" s="1" t="s">
        <v>2055</v>
      </c>
      <c r="N115" s="1" t="s">
        <v>2056</v>
      </c>
      <c r="O115" s="1" t="s">
        <v>2452</v>
      </c>
      <c r="P115" s="1" t="s">
        <v>2453</v>
      </c>
      <c r="Q115" s="1" t="s">
        <v>2057</v>
      </c>
      <c r="R115" s="1" t="s">
        <v>2471</v>
      </c>
      <c r="S115">
        <v>4</v>
      </c>
      <c r="T115">
        <v>7</v>
      </c>
    </row>
    <row r="116" spans="1:20" x14ac:dyDescent="0.25">
      <c r="A116" s="1" t="s">
        <v>503</v>
      </c>
      <c r="B116" s="1" t="s">
        <v>504</v>
      </c>
      <c r="C116" s="1" t="s">
        <v>2088</v>
      </c>
      <c r="D116" s="1" t="s">
        <v>44</v>
      </c>
      <c r="E116" s="1" t="s">
        <v>2214</v>
      </c>
      <c r="F116" s="1" t="s">
        <v>2050</v>
      </c>
      <c r="G116" s="1" t="s">
        <v>2450</v>
      </c>
      <c r="H116" s="1" t="s">
        <v>2052</v>
      </c>
      <c r="I116" s="1" t="s">
        <v>2091</v>
      </c>
      <c r="J116" s="1" t="s">
        <v>2472</v>
      </c>
      <c r="K116" s="1" t="s">
        <v>12</v>
      </c>
      <c r="L116" s="1" t="s">
        <v>2113</v>
      </c>
      <c r="M116" s="1" t="s">
        <v>2094</v>
      </c>
      <c r="N116" s="1" t="s">
        <v>2056</v>
      </c>
      <c r="O116" s="1" t="s">
        <v>2452</v>
      </c>
      <c r="P116" s="1" t="s">
        <v>2453</v>
      </c>
      <c r="Q116" s="1" t="s">
        <v>2057</v>
      </c>
      <c r="R116" s="1" t="s">
        <v>5268</v>
      </c>
      <c r="S116">
        <v>4</v>
      </c>
      <c r="T116">
        <v>5</v>
      </c>
    </row>
    <row r="117" spans="1:20" x14ac:dyDescent="0.25">
      <c r="A117" s="1" t="s">
        <v>565</v>
      </c>
      <c r="B117" s="1" t="s">
        <v>566</v>
      </c>
      <c r="C117" s="1" t="s">
        <v>2173</v>
      </c>
      <c r="D117" s="1" t="s">
        <v>44</v>
      </c>
      <c r="E117" s="1" t="s">
        <v>2415</v>
      </c>
      <c r="F117" s="1" t="s">
        <v>2050</v>
      </c>
      <c r="G117" s="1" t="s">
        <v>2090</v>
      </c>
      <c r="H117" s="1" t="s">
        <v>2052</v>
      </c>
      <c r="I117" s="1" t="s">
        <v>2091</v>
      </c>
      <c r="J117" s="1" t="s">
        <v>2473</v>
      </c>
      <c r="K117" s="1" t="s">
        <v>12</v>
      </c>
      <c r="L117" s="1" t="s">
        <v>2134</v>
      </c>
      <c r="M117" s="1" t="s">
        <v>2094</v>
      </c>
      <c r="N117" s="1" t="s">
        <v>2056</v>
      </c>
      <c r="O117" s="1" t="s">
        <v>2095</v>
      </c>
      <c r="P117" s="1" t="s">
        <v>2096</v>
      </c>
      <c r="Q117" s="1" t="s">
        <v>2057</v>
      </c>
      <c r="R117" s="1" t="s">
        <v>2474</v>
      </c>
      <c r="S117">
        <v>4</v>
      </c>
      <c r="T117">
        <v>3</v>
      </c>
    </row>
    <row r="118" spans="1:20" x14ac:dyDescent="0.25">
      <c r="A118" s="1" t="s">
        <v>265</v>
      </c>
      <c r="B118" s="1" t="s">
        <v>266</v>
      </c>
      <c r="C118" s="1" t="s">
        <v>2088</v>
      </c>
      <c r="D118" s="1" t="s">
        <v>44</v>
      </c>
      <c r="E118" s="1" t="s">
        <v>2214</v>
      </c>
      <c r="F118" s="1" t="s">
        <v>2050</v>
      </c>
      <c r="G118" s="1" t="s">
        <v>2450</v>
      </c>
      <c r="H118" s="1" t="s">
        <v>2052</v>
      </c>
      <c r="I118" s="1" t="s">
        <v>2091</v>
      </c>
      <c r="J118" s="1" t="s">
        <v>2475</v>
      </c>
      <c r="K118" s="1" t="s">
        <v>13</v>
      </c>
      <c r="L118" s="1" t="s">
        <v>2113</v>
      </c>
      <c r="M118" s="1" t="s">
        <v>2094</v>
      </c>
      <c r="N118" s="1" t="s">
        <v>2056</v>
      </c>
      <c r="O118" s="1" t="s">
        <v>2452</v>
      </c>
      <c r="P118" s="1" t="s">
        <v>2453</v>
      </c>
      <c r="Q118" s="1" t="s">
        <v>2057</v>
      </c>
      <c r="R118" s="1" t="s">
        <v>2476</v>
      </c>
      <c r="S118">
        <v>6</v>
      </c>
      <c r="T118">
        <v>5</v>
      </c>
    </row>
    <row r="119" spans="1:20" x14ac:dyDescent="0.25">
      <c r="A119" s="1" t="s">
        <v>498</v>
      </c>
      <c r="B119" s="1" t="s">
        <v>499</v>
      </c>
      <c r="C119" s="1" t="s">
        <v>2313</v>
      </c>
      <c r="D119" s="1" t="s">
        <v>44</v>
      </c>
      <c r="E119" s="1" t="s">
        <v>2214</v>
      </c>
      <c r="F119" s="1" t="s">
        <v>2050</v>
      </c>
      <c r="G119" s="1" t="s">
        <v>2477</v>
      </c>
      <c r="H119" s="1" t="s">
        <v>2052</v>
      </c>
      <c r="I119" s="1" t="s">
        <v>2091</v>
      </c>
      <c r="J119" s="1" t="s">
        <v>2478</v>
      </c>
      <c r="K119" s="1" t="s">
        <v>12</v>
      </c>
      <c r="L119" s="1" t="s">
        <v>2412</v>
      </c>
      <c r="M119" s="1" t="s">
        <v>2094</v>
      </c>
      <c r="N119" s="1" t="s">
        <v>2056</v>
      </c>
      <c r="O119" s="1" t="s">
        <v>2479</v>
      </c>
      <c r="P119" s="1" t="s">
        <v>2480</v>
      </c>
      <c r="Q119" s="1" t="s">
        <v>2057</v>
      </c>
      <c r="R119" s="1" t="s">
        <v>2481</v>
      </c>
      <c r="S119">
        <v>4</v>
      </c>
      <c r="T119">
        <v>5</v>
      </c>
    </row>
    <row r="120" spans="1:20" x14ac:dyDescent="0.25">
      <c r="A120" s="1" t="s">
        <v>765</v>
      </c>
      <c r="B120" s="1" t="s">
        <v>766</v>
      </c>
      <c r="C120" s="1" t="s">
        <v>2148</v>
      </c>
      <c r="D120" s="1" t="s">
        <v>44</v>
      </c>
      <c r="E120" s="1" t="s">
        <v>2372</v>
      </c>
      <c r="F120" s="1" t="s">
        <v>2050</v>
      </c>
      <c r="G120" s="1" t="s">
        <v>2101</v>
      </c>
      <c r="H120" s="1" t="s">
        <v>2052</v>
      </c>
      <c r="I120" s="1" t="s">
        <v>2091</v>
      </c>
      <c r="J120" s="1" t="s">
        <v>2482</v>
      </c>
      <c r="K120" s="1" t="s">
        <v>10</v>
      </c>
      <c r="L120" s="1" t="s">
        <v>2403</v>
      </c>
      <c r="M120" s="1" t="s">
        <v>2094</v>
      </c>
      <c r="N120" s="1" t="s">
        <v>2056</v>
      </c>
      <c r="O120" s="1" t="s">
        <v>2106</v>
      </c>
      <c r="P120" s="1" t="s">
        <v>2107</v>
      </c>
      <c r="Q120" s="1" t="s">
        <v>2057</v>
      </c>
      <c r="R120" s="1" t="s">
        <v>2483</v>
      </c>
      <c r="S120">
        <v>0</v>
      </c>
      <c r="T120">
        <v>2</v>
      </c>
    </row>
    <row r="121" spans="1:20" x14ac:dyDescent="0.25">
      <c r="A121" s="1" t="s">
        <v>136</v>
      </c>
      <c r="B121" s="1" t="s">
        <v>5493</v>
      </c>
      <c r="C121" s="1" t="s">
        <v>2468</v>
      </c>
      <c r="D121" s="1" t="s">
        <v>44</v>
      </c>
      <c r="E121" s="1" t="s">
        <v>2214</v>
      </c>
      <c r="F121" s="1" t="s">
        <v>2050</v>
      </c>
      <c r="G121" s="1" t="s">
        <v>2090</v>
      </c>
      <c r="H121" s="1" t="s">
        <v>2052</v>
      </c>
      <c r="I121" s="1" t="s">
        <v>2091</v>
      </c>
      <c r="J121" s="1" t="s">
        <v>5344</v>
      </c>
      <c r="K121" s="1" t="s">
        <v>12</v>
      </c>
      <c r="L121" s="1" t="s">
        <v>2093</v>
      </c>
      <c r="M121" s="1" t="s">
        <v>2094</v>
      </c>
      <c r="N121" s="1" t="s">
        <v>2056</v>
      </c>
      <c r="O121" s="1" t="s">
        <v>2095</v>
      </c>
      <c r="P121" s="1" t="s">
        <v>2096</v>
      </c>
      <c r="Q121" s="1" t="s">
        <v>2057</v>
      </c>
      <c r="R121" s="1" t="s">
        <v>5494</v>
      </c>
      <c r="S121">
        <v>4</v>
      </c>
      <c r="T121">
        <v>7</v>
      </c>
    </row>
    <row r="122" spans="1:20" x14ac:dyDescent="0.25">
      <c r="A122" s="1" t="s">
        <v>767</v>
      </c>
      <c r="B122" s="1" t="s">
        <v>768</v>
      </c>
      <c r="C122" s="1" t="s">
        <v>2148</v>
      </c>
      <c r="D122" s="1" t="s">
        <v>44</v>
      </c>
      <c r="E122" s="1" t="s">
        <v>2372</v>
      </c>
      <c r="F122" s="1" t="s">
        <v>2050</v>
      </c>
      <c r="G122" s="1" t="s">
        <v>2376</v>
      </c>
      <c r="H122" s="1" t="s">
        <v>2052</v>
      </c>
      <c r="I122" s="1" t="s">
        <v>2091</v>
      </c>
      <c r="J122" s="1" t="s">
        <v>2484</v>
      </c>
      <c r="K122" s="1" t="s">
        <v>10</v>
      </c>
      <c r="L122" s="1" t="s">
        <v>2403</v>
      </c>
      <c r="M122" s="1" t="s">
        <v>2094</v>
      </c>
      <c r="N122" s="1" t="s">
        <v>2056</v>
      </c>
      <c r="O122" s="1" t="s">
        <v>2378</v>
      </c>
      <c r="P122" s="1" t="s">
        <v>2379</v>
      </c>
      <c r="Q122" s="1" t="s">
        <v>2057</v>
      </c>
      <c r="R122" s="1" t="s">
        <v>2485</v>
      </c>
      <c r="S122">
        <v>0</v>
      </c>
      <c r="T122">
        <v>2</v>
      </c>
    </row>
    <row r="123" spans="1:20" x14ac:dyDescent="0.25">
      <c r="A123" s="1" t="s">
        <v>209</v>
      </c>
      <c r="B123" s="1" t="s">
        <v>210</v>
      </c>
      <c r="C123" s="1" t="s">
        <v>2088</v>
      </c>
      <c r="D123" s="1" t="s">
        <v>44</v>
      </c>
      <c r="E123" s="1" t="s">
        <v>2214</v>
      </c>
      <c r="F123" s="1" t="s">
        <v>2427</v>
      </c>
      <c r="G123" s="1" t="s">
        <v>2486</v>
      </c>
      <c r="H123" s="1" t="s">
        <v>2052</v>
      </c>
      <c r="I123" s="1" t="s">
        <v>2091</v>
      </c>
      <c r="J123" s="1" t="s">
        <v>2487</v>
      </c>
      <c r="K123" s="1" t="s">
        <v>12</v>
      </c>
      <c r="L123" s="1" t="s">
        <v>2093</v>
      </c>
      <c r="M123" s="1" t="s">
        <v>2094</v>
      </c>
      <c r="N123" s="1" t="s">
        <v>2056</v>
      </c>
      <c r="O123" s="1" t="s">
        <v>2488</v>
      </c>
      <c r="P123" s="1" t="s">
        <v>2489</v>
      </c>
      <c r="Q123" s="1" t="s">
        <v>2057</v>
      </c>
      <c r="R123" s="1" t="s">
        <v>2490</v>
      </c>
      <c r="S123">
        <v>4</v>
      </c>
      <c r="T123">
        <v>7</v>
      </c>
    </row>
    <row r="124" spans="1:20" x14ac:dyDescent="0.25">
      <c r="A124" s="1" t="s">
        <v>4986</v>
      </c>
      <c r="B124" s="1" t="s">
        <v>5160</v>
      </c>
      <c r="C124" s="1" t="s">
        <v>2088</v>
      </c>
      <c r="D124" s="1" t="s">
        <v>44</v>
      </c>
      <c r="E124" s="1" t="s">
        <v>2214</v>
      </c>
      <c r="F124" s="1" t="s">
        <v>2427</v>
      </c>
      <c r="G124" s="1" t="s">
        <v>2493</v>
      </c>
      <c r="H124" s="1" t="s">
        <v>2052</v>
      </c>
      <c r="I124" s="1" t="s">
        <v>2091</v>
      </c>
      <c r="J124" s="1" t="s">
        <v>4987</v>
      </c>
      <c r="K124" s="1" t="s">
        <v>12</v>
      </c>
      <c r="L124" s="1" t="s">
        <v>2412</v>
      </c>
      <c r="M124" s="1" t="s">
        <v>2055</v>
      </c>
      <c r="N124" s="1" t="s">
        <v>2056</v>
      </c>
      <c r="O124" s="1" t="s">
        <v>2495</v>
      </c>
      <c r="P124" s="1" t="s">
        <v>2276</v>
      </c>
      <c r="Q124" s="1" t="s">
        <v>2057</v>
      </c>
      <c r="R124" s="1" t="s">
        <v>5175</v>
      </c>
      <c r="S124">
        <v>4</v>
      </c>
      <c r="T124">
        <v>5</v>
      </c>
    </row>
    <row r="125" spans="1:20" x14ac:dyDescent="0.25">
      <c r="A125" s="1" t="s">
        <v>567</v>
      </c>
      <c r="B125" s="1" t="s">
        <v>568</v>
      </c>
      <c r="C125" s="1" t="s">
        <v>2173</v>
      </c>
      <c r="D125" s="1" t="s">
        <v>44</v>
      </c>
      <c r="E125" s="1" t="s">
        <v>2415</v>
      </c>
      <c r="F125" s="1" t="s">
        <v>2111</v>
      </c>
      <c r="G125" s="1" t="s">
        <v>2376</v>
      </c>
      <c r="H125" s="1" t="s">
        <v>2052</v>
      </c>
      <c r="I125" s="1" t="s">
        <v>2091</v>
      </c>
      <c r="J125" s="1" t="s">
        <v>2491</v>
      </c>
      <c r="K125" s="1" t="s">
        <v>12</v>
      </c>
      <c r="L125" s="1" t="s">
        <v>2113</v>
      </c>
      <c r="M125" s="1" t="s">
        <v>2094</v>
      </c>
      <c r="N125" s="1" t="s">
        <v>2056</v>
      </c>
      <c r="O125" s="1" t="s">
        <v>2378</v>
      </c>
      <c r="P125" s="1" t="s">
        <v>2379</v>
      </c>
      <c r="Q125" s="1" t="s">
        <v>2057</v>
      </c>
      <c r="R125" s="1" t="s">
        <v>2492</v>
      </c>
      <c r="S125">
        <v>4</v>
      </c>
      <c r="T125">
        <v>5</v>
      </c>
    </row>
    <row r="126" spans="1:20" x14ac:dyDescent="0.25">
      <c r="A126" s="1" t="s">
        <v>505</v>
      </c>
      <c r="B126" s="1" t="s">
        <v>5159</v>
      </c>
      <c r="C126" s="1" t="s">
        <v>2313</v>
      </c>
      <c r="D126" s="1" t="s">
        <v>44</v>
      </c>
      <c r="E126" s="1" t="s">
        <v>2214</v>
      </c>
      <c r="F126" s="1" t="s">
        <v>2050</v>
      </c>
      <c r="G126" s="1" t="s">
        <v>2493</v>
      </c>
      <c r="H126" s="1" t="s">
        <v>2052</v>
      </c>
      <c r="I126" s="1" t="s">
        <v>2052</v>
      </c>
      <c r="J126" s="1" t="s">
        <v>2494</v>
      </c>
      <c r="K126" s="1" t="s">
        <v>12</v>
      </c>
      <c r="L126" s="1" t="s">
        <v>2113</v>
      </c>
      <c r="M126" s="1" t="s">
        <v>2094</v>
      </c>
      <c r="N126" s="1" t="s">
        <v>2056</v>
      </c>
      <c r="O126" s="1" t="s">
        <v>2495</v>
      </c>
      <c r="P126" s="1" t="s">
        <v>2276</v>
      </c>
      <c r="Q126" s="1" t="s">
        <v>2057</v>
      </c>
      <c r="R126" s="1" t="s">
        <v>5165</v>
      </c>
      <c r="S126">
        <v>4</v>
      </c>
      <c r="T126">
        <v>5</v>
      </c>
    </row>
    <row r="127" spans="1:20" x14ac:dyDescent="0.25">
      <c r="A127" s="1" t="s">
        <v>382</v>
      </c>
      <c r="B127" s="1" t="s">
        <v>383</v>
      </c>
      <c r="C127" s="1" t="s">
        <v>2313</v>
      </c>
      <c r="D127" s="1" t="s">
        <v>44</v>
      </c>
      <c r="E127" s="1" t="s">
        <v>2214</v>
      </c>
      <c r="F127" s="1" t="s">
        <v>2050</v>
      </c>
      <c r="G127" s="1" t="s">
        <v>2376</v>
      </c>
      <c r="H127" s="1" t="s">
        <v>2052</v>
      </c>
      <c r="I127" s="1" t="s">
        <v>2091</v>
      </c>
      <c r="J127" s="1" t="s">
        <v>2496</v>
      </c>
      <c r="K127" s="1" t="s">
        <v>12</v>
      </c>
      <c r="L127" s="1" t="s">
        <v>2113</v>
      </c>
      <c r="M127" s="1" t="s">
        <v>2094</v>
      </c>
      <c r="N127" s="1" t="s">
        <v>2056</v>
      </c>
      <c r="O127" s="1" t="s">
        <v>2378</v>
      </c>
      <c r="P127" s="1" t="s">
        <v>2379</v>
      </c>
      <c r="Q127" s="1" t="s">
        <v>2057</v>
      </c>
      <c r="R127" s="1" t="s">
        <v>2497</v>
      </c>
      <c r="S127">
        <v>4</v>
      </c>
      <c r="T127">
        <v>5</v>
      </c>
    </row>
    <row r="128" spans="1:20" x14ac:dyDescent="0.25">
      <c r="A128" s="1" t="s">
        <v>769</v>
      </c>
      <c r="B128" s="1" t="s">
        <v>770</v>
      </c>
      <c r="C128" s="1" t="s">
        <v>2148</v>
      </c>
      <c r="D128" s="1" t="s">
        <v>44</v>
      </c>
      <c r="E128" s="1" t="s">
        <v>2372</v>
      </c>
      <c r="F128" s="1" t="s">
        <v>2050</v>
      </c>
      <c r="G128" s="1" t="s">
        <v>2298</v>
      </c>
      <c r="H128" s="1" t="s">
        <v>2052</v>
      </c>
      <c r="I128" s="1" t="s">
        <v>2091</v>
      </c>
      <c r="J128" s="1" t="s">
        <v>2484</v>
      </c>
      <c r="K128" s="1" t="s">
        <v>10</v>
      </c>
      <c r="L128" s="1" t="s">
        <v>2403</v>
      </c>
      <c r="M128" s="1" t="s">
        <v>2094</v>
      </c>
      <c r="N128" s="1" t="s">
        <v>2056</v>
      </c>
      <c r="O128" s="1" t="s">
        <v>2300</v>
      </c>
      <c r="P128" s="1" t="s">
        <v>2301</v>
      </c>
      <c r="Q128" s="1" t="s">
        <v>2057</v>
      </c>
      <c r="R128" s="1" t="s">
        <v>2498</v>
      </c>
      <c r="S128">
        <v>0</v>
      </c>
      <c r="T128">
        <v>2</v>
      </c>
    </row>
    <row r="129" spans="1:20" x14ac:dyDescent="0.25">
      <c r="A129" s="1" t="s">
        <v>1216</v>
      </c>
      <c r="B129" s="1" t="s">
        <v>1217</v>
      </c>
      <c r="C129" s="1" t="s">
        <v>2256</v>
      </c>
      <c r="D129" s="1" t="s">
        <v>44</v>
      </c>
      <c r="E129" s="1" t="s">
        <v>2372</v>
      </c>
      <c r="F129" s="1" t="s">
        <v>2050</v>
      </c>
      <c r="G129" s="1" t="s">
        <v>2376</v>
      </c>
      <c r="H129" s="1" t="s">
        <v>2052</v>
      </c>
      <c r="I129" s="1" t="s">
        <v>2091</v>
      </c>
      <c r="J129" s="1" t="s">
        <v>2499</v>
      </c>
      <c r="K129" s="1" t="s">
        <v>10</v>
      </c>
      <c r="L129" s="1" t="s">
        <v>2500</v>
      </c>
      <c r="M129" s="1" t="s">
        <v>2094</v>
      </c>
      <c r="N129" s="1" t="s">
        <v>2056</v>
      </c>
      <c r="O129" s="1" t="s">
        <v>2378</v>
      </c>
      <c r="P129" s="1" t="s">
        <v>2379</v>
      </c>
      <c r="Q129" s="1" t="s">
        <v>2057</v>
      </c>
      <c r="R129" s="1" t="s">
        <v>2501</v>
      </c>
      <c r="S129">
        <v>0</v>
      </c>
      <c r="T129">
        <v>2</v>
      </c>
    </row>
    <row r="130" spans="1:20" x14ac:dyDescent="0.25">
      <c r="A130" s="1" t="s">
        <v>1010</v>
      </c>
      <c r="B130" s="1" t="s">
        <v>1011</v>
      </c>
      <c r="C130" s="1" t="s">
        <v>2158</v>
      </c>
      <c r="D130" s="1" t="s">
        <v>44</v>
      </c>
      <c r="E130" s="1" t="s">
        <v>2372</v>
      </c>
      <c r="F130" s="1" t="s">
        <v>2050</v>
      </c>
      <c r="G130" s="1" t="s">
        <v>2376</v>
      </c>
      <c r="H130" s="1" t="s">
        <v>2052</v>
      </c>
      <c r="I130" s="1" t="s">
        <v>2091</v>
      </c>
      <c r="J130" s="1" t="s">
        <v>2502</v>
      </c>
      <c r="K130" s="1" t="s">
        <v>10</v>
      </c>
      <c r="L130" s="1" t="s">
        <v>2503</v>
      </c>
      <c r="M130" s="1" t="s">
        <v>2094</v>
      </c>
      <c r="N130" s="1" t="s">
        <v>2056</v>
      </c>
      <c r="O130" s="1" t="s">
        <v>2378</v>
      </c>
      <c r="P130" s="1" t="s">
        <v>2379</v>
      </c>
      <c r="Q130" s="1" t="s">
        <v>2057</v>
      </c>
      <c r="R130" s="1" t="s">
        <v>2504</v>
      </c>
      <c r="S130">
        <v>0</v>
      </c>
      <c r="T130">
        <v>2</v>
      </c>
    </row>
    <row r="131" spans="1:20" x14ac:dyDescent="0.25">
      <c r="A131" s="1" t="s">
        <v>771</v>
      </c>
      <c r="B131" s="1" t="s">
        <v>772</v>
      </c>
      <c r="C131" s="1" t="s">
        <v>2148</v>
      </c>
      <c r="D131" s="1" t="s">
        <v>44</v>
      </c>
      <c r="E131" s="1" t="s">
        <v>2372</v>
      </c>
      <c r="F131" s="1" t="s">
        <v>2050</v>
      </c>
      <c r="G131" s="1" t="s">
        <v>2376</v>
      </c>
      <c r="H131" s="1" t="s">
        <v>2052</v>
      </c>
      <c r="I131" s="1" t="s">
        <v>2091</v>
      </c>
      <c r="J131" s="1" t="s">
        <v>2505</v>
      </c>
      <c r="K131" s="1" t="s">
        <v>10</v>
      </c>
      <c r="L131" s="1" t="s">
        <v>2403</v>
      </c>
      <c r="M131" s="1" t="s">
        <v>2094</v>
      </c>
      <c r="N131" s="1" t="s">
        <v>2056</v>
      </c>
      <c r="O131" s="1" t="s">
        <v>2378</v>
      </c>
      <c r="P131" s="1" t="s">
        <v>2379</v>
      </c>
      <c r="Q131" s="1" t="s">
        <v>2057</v>
      </c>
      <c r="R131" s="1" t="s">
        <v>2506</v>
      </c>
      <c r="S131">
        <v>0</v>
      </c>
      <c r="T131">
        <v>2</v>
      </c>
    </row>
    <row r="132" spans="1:20" x14ac:dyDescent="0.25">
      <c r="A132" s="1" t="s">
        <v>384</v>
      </c>
      <c r="B132" s="1" t="s">
        <v>385</v>
      </c>
      <c r="C132" s="1" t="s">
        <v>2313</v>
      </c>
      <c r="D132" s="1" t="s">
        <v>44</v>
      </c>
      <c r="E132" s="1" t="s">
        <v>2214</v>
      </c>
      <c r="F132" s="1" t="s">
        <v>2050</v>
      </c>
      <c r="G132" s="1" t="s">
        <v>2376</v>
      </c>
      <c r="H132" s="1" t="s">
        <v>2052</v>
      </c>
      <c r="I132" s="1" t="s">
        <v>2091</v>
      </c>
      <c r="J132" s="1" t="s">
        <v>2507</v>
      </c>
      <c r="K132" s="1" t="s">
        <v>12</v>
      </c>
      <c r="L132" s="1" t="s">
        <v>2113</v>
      </c>
      <c r="M132" s="1" t="s">
        <v>2094</v>
      </c>
      <c r="N132" s="1" t="s">
        <v>2056</v>
      </c>
      <c r="O132" s="1" t="s">
        <v>2378</v>
      </c>
      <c r="P132" s="1" t="s">
        <v>2379</v>
      </c>
      <c r="Q132" s="1" t="s">
        <v>2057</v>
      </c>
      <c r="R132" s="1" t="s">
        <v>2508</v>
      </c>
      <c r="S132">
        <v>4</v>
      </c>
      <c r="T132">
        <v>5</v>
      </c>
    </row>
    <row r="133" spans="1:20" x14ac:dyDescent="0.25">
      <c r="A133" s="1" t="s">
        <v>211</v>
      </c>
      <c r="B133" s="1" t="s">
        <v>212</v>
      </c>
      <c r="C133" s="1" t="s">
        <v>2088</v>
      </c>
      <c r="D133" s="1" t="s">
        <v>44</v>
      </c>
      <c r="E133" s="1" t="s">
        <v>2214</v>
      </c>
      <c r="F133" s="1" t="s">
        <v>2050</v>
      </c>
      <c r="G133" s="1" t="s">
        <v>2376</v>
      </c>
      <c r="H133" s="1" t="s">
        <v>2052</v>
      </c>
      <c r="I133" s="1" t="s">
        <v>2091</v>
      </c>
      <c r="J133" s="1" t="s">
        <v>2509</v>
      </c>
      <c r="K133" s="1" t="s">
        <v>12</v>
      </c>
      <c r="L133" s="1" t="s">
        <v>2093</v>
      </c>
      <c r="M133" s="1" t="s">
        <v>2094</v>
      </c>
      <c r="N133" s="1" t="s">
        <v>2056</v>
      </c>
      <c r="O133" s="1" t="s">
        <v>2378</v>
      </c>
      <c r="P133" s="1" t="s">
        <v>2379</v>
      </c>
      <c r="Q133" s="1" t="s">
        <v>2057</v>
      </c>
      <c r="R133" s="1" t="s">
        <v>2510</v>
      </c>
      <c r="S133">
        <v>4</v>
      </c>
      <c r="T133">
        <v>7</v>
      </c>
    </row>
    <row r="134" spans="1:20" x14ac:dyDescent="0.25">
      <c r="A134" s="1" t="s">
        <v>569</v>
      </c>
      <c r="B134" s="1" t="s">
        <v>570</v>
      </c>
      <c r="C134" s="1" t="s">
        <v>2173</v>
      </c>
      <c r="D134" s="1" t="s">
        <v>44</v>
      </c>
      <c r="E134" s="1" t="s">
        <v>2415</v>
      </c>
      <c r="F134" s="1" t="s">
        <v>2050</v>
      </c>
      <c r="G134" s="1" t="s">
        <v>2376</v>
      </c>
      <c r="H134" s="1" t="s">
        <v>2052</v>
      </c>
      <c r="I134" s="1" t="s">
        <v>2091</v>
      </c>
      <c r="J134" s="1" t="s">
        <v>2511</v>
      </c>
      <c r="K134" s="1" t="s">
        <v>12</v>
      </c>
      <c r="L134" s="1" t="s">
        <v>2274</v>
      </c>
      <c r="M134" s="1" t="s">
        <v>2094</v>
      </c>
      <c r="N134" s="1" t="s">
        <v>2056</v>
      </c>
      <c r="O134" s="1" t="s">
        <v>2378</v>
      </c>
      <c r="P134" s="1" t="s">
        <v>2379</v>
      </c>
      <c r="Q134" s="1" t="s">
        <v>2057</v>
      </c>
      <c r="R134" s="1" t="s">
        <v>2512</v>
      </c>
      <c r="S134">
        <v>4</v>
      </c>
      <c r="T134">
        <v>2</v>
      </c>
    </row>
    <row r="135" spans="1:20" x14ac:dyDescent="0.25">
      <c r="A135" s="1" t="s">
        <v>386</v>
      </c>
      <c r="B135" s="1" t="s">
        <v>387</v>
      </c>
      <c r="C135" s="1" t="s">
        <v>2313</v>
      </c>
      <c r="D135" s="1" t="s">
        <v>44</v>
      </c>
      <c r="E135" s="1" t="s">
        <v>2214</v>
      </c>
      <c r="F135" s="1" t="s">
        <v>2050</v>
      </c>
      <c r="G135" s="1" t="s">
        <v>2376</v>
      </c>
      <c r="H135" s="1" t="s">
        <v>2052</v>
      </c>
      <c r="I135" s="1" t="s">
        <v>2091</v>
      </c>
      <c r="J135" s="1" t="s">
        <v>2513</v>
      </c>
      <c r="K135" s="1" t="s">
        <v>12</v>
      </c>
      <c r="L135" s="1" t="s">
        <v>2152</v>
      </c>
      <c r="M135" s="1" t="s">
        <v>2094</v>
      </c>
      <c r="N135" s="1" t="s">
        <v>2056</v>
      </c>
      <c r="O135" s="1" t="s">
        <v>2378</v>
      </c>
      <c r="P135" s="1" t="s">
        <v>2379</v>
      </c>
      <c r="Q135" s="1" t="s">
        <v>2057</v>
      </c>
      <c r="R135" s="1" t="s">
        <v>2514</v>
      </c>
      <c r="S135">
        <v>4</v>
      </c>
      <c r="T135">
        <v>4</v>
      </c>
    </row>
    <row r="136" spans="1:20" x14ac:dyDescent="0.25">
      <c r="A136" s="1" t="s">
        <v>213</v>
      </c>
      <c r="B136" s="1" t="s">
        <v>214</v>
      </c>
      <c r="C136" s="1" t="s">
        <v>2088</v>
      </c>
      <c r="D136" s="1" t="s">
        <v>44</v>
      </c>
      <c r="E136" s="1" t="s">
        <v>2214</v>
      </c>
      <c r="F136" s="1" t="s">
        <v>2050</v>
      </c>
      <c r="G136" s="1" t="s">
        <v>2376</v>
      </c>
      <c r="H136" s="1" t="s">
        <v>2052</v>
      </c>
      <c r="I136" s="1" t="s">
        <v>2091</v>
      </c>
      <c r="J136" s="1" t="s">
        <v>2515</v>
      </c>
      <c r="K136" s="1" t="s">
        <v>12</v>
      </c>
      <c r="L136" s="1" t="s">
        <v>2113</v>
      </c>
      <c r="M136" s="1" t="s">
        <v>2094</v>
      </c>
      <c r="N136" s="1" t="s">
        <v>2056</v>
      </c>
      <c r="O136" s="1" t="s">
        <v>2378</v>
      </c>
      <c r="P136" s="1" t="s">
        <v>2379</v>
      </c>
      <c r="Q136" s="1" t="s">
        <v>2057</v>
      </c>
      <c r="R136" s="1" t="s">
        <v>2516</v>
      </c>
      <c r="S136">
        <v>4</v>
      </c>
      <c r="T136">
        <v>5</v>
      </c>
    </row>
    <row r="137" spans="1:20" x14ac:dyDescent="0.25">
      <c r="A137" s="1" t="s">
        <v>773</v>
      </c>
      <c r="B137" s="1" t="s">
        <v>774</v>
      </c>
      <c r="C137" s="1" t="s">
        <v>2148</v>
      </c>
      <c r="D137" s="1" t="s">
        <v>44</v>
      </c>
      <c r="E137" s="1" t="s">
        <v>2372</v>
      </c>
      <c r="F137" s="1" t="s">
        <v>2050</v>
      </c>
      <c r="G137" s="1" t="s">
        <v>2376</v>
      </c>
      <c r="H137" s="1" t="s">
        <v>2052</v>
      </c>
      <c r="I137" s="1" t="s">
        <v>2091</v>
      </c>
      <c r="J137" s="1" t="s">
        <v>2517</v>
      </c>
      <c r="K137" s="1" t="s">
        <v>10</v>
      </c>
      <c r="L137" s="1" t="s">
        <v>2403</v>
      </c>
      <c r="M137" s="1" t="s">
        <v>2094</v>
      </c>
      <c r="N137" s="1" t="s">
        <v>2056</v>
      </c>
      <c r="O137" s="1" t="s">
        <v>2378</v>
      </c>
      <c r="P137" s="1" t="s">
        <v>2379</v>
      </c>
      <c r="Q137" s="1" t="s">
        <v>2057</v>
      </c>
      <c r="R137" s="1" t="s">
        <v>2518</v>
      </c>
      <c r="S137">
        <v>0</v>
      </c>
      <c r="T137">
        <v>2</v>
      </c>
    </row>
    <row r="138" spans="1:20" x14ac:dyDescent="0.25">
      <c r="A138" s="1" t="s">
        <v>571</v>
      </c>
      <c r="B138" s="1" t="s">
        <v>572</v>
      </c>
      <c r="C138" s="1" t="s">
        <v>2173</v>
      </c>
      <c r="D138" s="1" t="s">
        <v>44</v>
      </c>
      <c r="E138" s="1" t="s">
        <v>2415</v>
      </c>
      <c r="F138" s="1" t="s">
        <v>2050</v>
      </c>
      <c r="G138" s="1" t="s">
        <v>2376</v>
      </c>
      <c r="H138" s="1" t="s">
        <v>2052</v>
      </c>
      <c r="I138" s="1" t="s">
        <v>2091</v>
      </c>
      <c r="J138" s="1" t="s">
        <v>2519</v>
      </c>
      <c r="K138" s="1" t="s">
        <v>10</v>
      </c>
      <c r="L138" s="1" t="s">
        <v>2520</v>
      </c>
      <c r="M138" s="1" t="s">
        <v>2094</v>
      </c>
      <c r="N138" s="1" t="s">
        <v>2056</v>
      </c>
      <c r="O138" s="1" t="s">
        <v>2378</v>
      </c>
      <c r="P138" s="1" t="s">
        <v>2379</v>
      </c>
      <c r="Q138" s="1" t="s">
        <v>2057</v>
      </c>
      <c r="R138" s="1" t="s">
        <v>2521</v>
      </c>
      <c r="S138">
        <v>0</v>
      </c>
      <c r="T138">
        <v>2</v>
      </c>
    </row>
    <row r="139" spans="1:20" x14ac:dyDescent="0.25">
      <c r="A139" s="1" t="s">
        <v>388</v>
      </c>
      <c r="B139" s="1" t="s">
        <v>389</v>
      </c>
      <c r="C139" s="1" t="s">
        <v>2313</v>
      </c>
      <c r="D139" s="1" t="s">
        <v>44</v>
      </c>
      <c r="E139" s="1" t="s">
        <v>2214</v>
      </c>
      <c r="F139" s="1" t="s">
        <v>2050</v>
      </c>
      <c r="G139" s="1" t="s">
        <v>2376</v>
      </c>
      <c r="H139" s="1" t="s">
        <v>2052</v>
      </c>
      <c r="I139" s="1" t="s">
        <v>2091</v>
      </c>
      <c r="J139" s="1" t="s">
        <v>2522</v>
      </c>
      <c r="K139" s="1" t="s">
        <v>10</v>
      </c>
      <c r="L139" s="1" t="s">
        <v>2523</v>
      </c>
      <c r="M139" s="1" t="s">
        <v>2094</v>
      </c>
      <c r="N139" s="1" t="s">
        <v>2056</v>
      </c>
      <c r="O139" s="1" t="s">
        <v>2378</v>
      </c>
      <c r="P139" s="1" t="s">
        <v>2379</v>
      </c>
      <c r="Q139" s="1" t="s">
        <v>2057</v>
      </c>
      <c r="R139" s="1" t="s">
        <v>2524</v>
      </c>
      <c r="S139">
        <v>0</v>
      </c>
      <c r="T139">
        <v>2</v>
      </c>
    </row>
    <row r="140" spans="1:20" x14ac:dyDescent="0.25">
      <c r="A140" s="1" t="s">
        <v>1012</v>
      </c>
      <c r="B140" s="1" t="s">
        <v>1013</v>
      </c>
      <c r="C140" s="1" t="s">
        <v>2158</v>
      </c>
      <c r="D140" s="1" t="s">
        <v>44</v>
      </c>
      <c r="E140" s="1" t="s">
        <v>2372</v>
      </c>
      <c r="F140" s="1" t="s">
        <v>2050</v>
      </c>
      <c r="G140" s="1" t="s">
        <v>2376</v>
      </c>
      <c r="H140" s="1" t="s">
        <v>2052</v>
      </c>
      <c r="I140" s="1" t="s">
        <v>2091</v>
      </c>
      <c r="J140" s="1" t="s">
        <v>2525</v>
      </c>
      <c r="K140" s="1" t="s">
        <v>10</v>
      </c>
      <c r="L140" s="1" t="s">
        <v>2503</v>
      </c>
      <c r="M140" s="1" t="s">
        <v>2094</v>
      </c>
      <c r="N140" s="1" t="s">
        <v>2056</v>
      </c>
      <c r="O140" s="1" t="s">
        <v>2378</v>
      </c>
      <c r="P140" s="1" t="s">
        <v>2379</v>
      </c>
      <c r="Q140" s="1" t="s">
        <v>2057</v>
      </c>
      <c r="R140" s="1" t="s">
        <v>2526</v>
      </c>
      <c r="S140">
        <v>0</v>
      </c>
      <c r="T140">
        <v>2</v>
      </c>
    </row>
    <row r="141" spans="1:20" x14ac:dyDescent="0.25">
      <c r="A141" s="1" t="s">
        <v>775</v>
      </c>
      <c r="B141" s="1" t="s">
        <v>776</v>
      </c>
      <c r="C141" s="1" t="s">
        <v>2148</v>
      </c>
      <c r="D141" s="1" t="s">
        <v>44</v>
      </c>
      <c r="E141" s="1" t="s">
        <v>2372</v>
      </c>
      <c r="F141" s="1" t="s">
        <v>2050</v>
      </c>
      <c r="G141" s="1" t="s">
        <v>2376</v>
      </c>
      <c r="H141" s="1" t="s">
        <v>2052</v>
      </c>
      <c r="I141" s="1" t="s">
        <v>2091</v>
      </c>
      <c r="J141" s="1" t="s">
        <v>2527</v>
      </c>
      <c r="K141" s="1" t="s">
        <v>10</v>
      </c>
      <c r="L141" s="1" t="s">
        <v>2403</v>
      </c>
      <c r="M141" s="1" t="s">
        <v>2094</v>
      </c>
      <c r="N141" s="1" t="s">
        <v>2056</v>
      </c>
      <c r="O141" s="1" t="s">
        <v>2378</v>
      </c>
      <c r="P141" s="1" t="s">
        <v>2379</v>
      </c>
      <c r="Q141" s="1" t="s">
        <v>2057</v>
      </c>
      <c r="R141" s="1" t="s">
        <v>2528</v>
      </c>
      <c r="S141">
        <v>0</v>
      </c>
      <c r="T141">
        <v>2</v>
      </c>
    </row>
    <row r="142" spans="1:20" x14ac:dyDescent="0.25">
      <c r="A142" s="1" t="s">
        <v>573</v>
      </c>
      <c r="B142" s="1" t="s">
        <v>574</v>
      </c>
      <c r="C142" s="1" t="s">
        <v>2173</v>
      </c>
      <c r="D142" s="1" t="s">
        <v>44</v>
      </c>
      <c r="E142" s="1" t="s">
        <v>2415</v>
      </c>
      <c r="F142" s="1" t="s">
        <v>2050</v>
      </c>
      <c r="G142" s="1" t="s">
        <v>2376</v>
      </c>
      <c r="H142" s="1" t="s">
        <v>2052</v>
      </c>
      <c r="I142" s="1" t="s">
        <v>2091</v>
      </c>
      <c r="J142" s="1" t="s">
        <v>2529</v>
      </c>
      <c r="K142" s="1" t="s">
        <v>10</v>
      </c>
      <c r="L142" s="1" t="s">
        <v>2520</v>
      </c>
      <c r="M142" s="1" t="s">
        <v>2094</v>
      </c>
      <c r="N142" s="1" t="s">
        <v>2056</v>
      </c>
      <c r="O142" s="1" t="s">
        <v>2378</v>
      </c>
      <c r="P142" s="1" t="s">
        <v>2379</v>
      </c>
      <c r="Q142" s="1" t="s">
        <v>2057</v>
      </c>
      <c r="R142" s="1" t="s">
        <v>2530</v>
      </c>
      <c r="S142">
        <v>0</v>
      </c>
      <c r="T142">
        <v>2</v>
      </c>
    </row>
    <row r="143" spans="1:20" x14ac:dyDescent="0.25">
      <c r="A143" s="1" t="s">
        <v>575</v>
      </c>
      <c r="B143" s="1" t="s">
        <v>576</v>
      </c>
      <c r="C143" s="1" t="s">
        <v>2173</v>
      </c>
      <c r="D143" s="1" t="s">
        <v>44</v>
      </c>
      <c r="E143" s="1" t="s">
        <v>2415</v>
      </c>
      <c r="F143" s="1" t="s">
        <v>2050</v>
      </c>
      <c r="G143" s="1" t="s">
        <v>2101</v>
      </c>
      <c r="H143" s="1" t="s">
        <v>2052</v>
      </c>
      <c r="I143" s="1" t="s">
        <v>2091</v>
      </c>
      <c r="J143" s="1" t="s">
        <v>2531</v>
      </c>
      <c r="K143" s="1" t="s">
        <v>12</v>
      </c>
      <c r="L143" s="1" t="s">
        <v>2152</v>
      </c>
      <c r="M143" s="1" t="s">
        <v>2094</v>
      </c>
      <c r="N143" s="1" t="s">
        <v>2056</v>
      </c>
      <c r="O143" s="1" t="s">
        <v>2106</v>
      </c>
      <c r="P143" s="1" t="s">
        <v>2107</v>
      </c>
      <c r="Q143" s="1" t="s">
        <v>2057</v>
      </c>
      <c r="R143" s="1" t="s">
        <v>2532</v>
      </c>
      <c r="S143">
        <v>4</v>
      </c>
      <c r="T143">
        <v>4</v>
      </c>
    </row>
    <row r="144" spans="1:20" x14ac:dyDescent="0.25">
      <c r="A144" s="1" t="s">
        <v>215</v>
      </c>
      <c r="B144" s="1" t="s">
        <v>216</v>
      </c>
      <c r="C144" s="1" t="s">
        <v>2088</v>
      </c>
      <c r="D144" s="1" t="s">
        <v>44</v>
      </c>
      <c r="E144" s="1" t="s">
        <v>2214</v>
      </c>
      <c r="F144" s="1" t="s">
        <v>2427</v>
      </c>
      <c r="G144" s="1" t="s">
        <v>2450</v>
      </c>
      <c r="H144" s="1" t="s">
        <v>2052</v>
      </c>
      <c r="I144" s="1" t="s">
        <v>2091</v>
      </c>
      <c r="J144" s="1" t="s">
        <v>2533</v>
      </c>
      <c r="K144" s="1" t="s">
        <v>12</v>
      </c>
      <c r="L144" s="1" t="s">
        <v>2093</v>
      </c>
      <c r="M144" s="1" t="s">
        <v>2094</v>
      </c>
      <c r="N144" s="1" t="s">
        <v>2056</v>
      </c>
      <c r="O144" s="1" t="s">
        <v>2452</v>
      </c>
      <c r="P144" s="1" t="s">
        <v>2453</v>
      </c>
      <c r="Q144" s="1" t="s">
        <v>2057</v>
      </c>
      <c r="R144" s="1" t="s">
        <v>2534</v>
      </c>
      <c r="S144">
        <v>4</v>
      </c>
      <c r="T144">
        <v>7</v>
      </c>
    </row>
    <row r="145" spans="1:20" x14ac:dyDescent="0.25">
      <c r="A145" s="1" t="s">
        <v>217</v>
      </c>
      <c r="B145" s="1" t="s">
        <v>218</v>
      </c>
      <c r="C145" s="1" t="s">
        <v>2088</v>
      </c>
      <c r="D145" s="1" t="s">
        <v>44</v>
      </c>
      <c r="E145" s="1" t="s">
        <v>2214</v>
      </c>
      <c r="F145" s="1" t="s">
        <v>2050</v>
      </c>
      <c r="G145" s="1" t="s">
        <v>2116</v>
      </c>
      <c r="H145" s="1" t="s">
        <v>2052</v>
      </c>
      <c r="I145" s="1" t="s">
        <v>2091</v>
      </c>
      <c r="J145" s="1" t="s">
        <v>2535</v>
      </c>
      <c r="K145" s="1" t="s">
        <v>12</v>
      </c>
      <c r="L145" s="1" t="s">
        <v>2093</v>
      </c>
      <c r="M145" s="1" t="s">
        <v>2094</v>
      </c>
      <c r="N145" s="1" t="s">
        <v>2056</v>
      </c>
      <c r="O145" s="1" t="s">
        <v>2118</v>
      </c>
      <c r="P145" s="1" t="s">
        <v>2054</v>
      </c>
      <c r="Q145" s="1" t="s">
        <v>2057</v>
      </c>
      <c r="R145" s="1" t="s">
        <v>2536</v>
      </c>
      <c r="S145">
        <v>4</v>
      </c>
      <c r="T145">
        <v>7</v>
      </c>
    </row>
    <row r="146" spans="1:20" x14ac:dyDescent="0.25">
      <c r="A146" s="1" t="s">
        <v>659</v>
      </c>
      <c r="B146" s="1" t="s">
        <v>660</v>
      </c>
      <c r="C146" s="1" t="s">
        <v>2173</v>
      </c>
      <c r="D146" s="1" t="s">
        <v>44</v>
      </c>
      <c r="E146" s="1" t="s">
        <v>2415</v>
      </c>
      <c r="F146" s="1" t="s">
        <v>2050</v>
      </c>
      <c r="G146" s="1" t="s">
        <v>2205</v>
      </c>
      <c r="H146" s="1" t="s">
        <v>2052</v>
      </c>
      <c r="I146" s="1" t="s">
        <v>2091</v>
      </c>
      <c r="J146" s="1" t="s">
        <v>2537</v>
      </c>
      <c r="K146" s="1" t="s">
        <v>12</v>
      </c>
      <c r="L146" s="1" t="s">
        <v>2113</v>
      </c>
      <c r="M146" s="1" t="s">
        <v>2094</v>
      </c>
      <c r="N146" s="1" t="s">
        <v>2056</v>
      </c>
      <c r="O146" s="1" t="s">
        <v>2208</v>
      </c>
      <c r="P146" s="1" t="s">
        <v>2096</v>
      </c>
      <c r="Q146" s="1" t="s">
        <v>2057</v>
      </c>
      <c r="R146" s="1" t="s">
        <v>2538</v>
      </c>
      <c r="S146">
        <v>4</v>
      </c>
      <c r="T146">
        <v>5</v>
      </c>
    </row>
    <row r="147" spans="1:20" x14ac:dyDescent="0.25">
      <c r="A147" s="1" t="s">
        <v>5550</v>
      </c>
      <c r="B147" s="1" t="s">
        <v>5551</v>
      </c>
      <c r="C147" s="1" t="s">
        <v>2468</v>
      </c>
      <c r="D147" s="1" t="s">
        <v>88</v>
      </c>
      <c r="E147" s="1" t="s">
        <v>2214</v>
      </c>
      <c r="F147" s="1" t="s">
        <v>2150</v>
      </c>
      <c r="G147" s="1" t="s">
        <v>2205</v>
      </c>
      <c r="H147" s="1" t="s">
        <v>2052</v>
      </c>
      <c r="I147" s="1" t="s">
        <v>2052</v>
      </c>
      <c r="J147" s="1" t="s">
        <v>5552</v>
      </c>
      <c r="K147" s="1" t="s">
        <v>12</v>
      </c>
      <c r="L147" s="1" t="s">
        <v>5071</v>
      </c>
      <c r="M147" s="1" t="s">
        <v>2055</v>
      </c>
      <c r="N147" s="1" t="s">
        <v>2056</v>
      </c>
      <c r="O147" s="1" t="s">
        <v>2208</v>
      </c>
      <c r="P147" s="1" t="s">
        <v>2096</v>
      </c>
      <c r="Q147" s="1" t="s">
        <v>2057</v>
      </c>
      <c r="R147" s="1" t="s">
        <v>5553</v>
      </c>
      <c r="S147">
        <v>4</v>
      </c>
      <c r="T147">
        <v>10</v>
      </c>
    </row>
    <row r="148" spans="1:20" x14ac:dyDescent="0.25">
      <c r="A148" s="1" t="s">
        <v>547</v>
      </c>
      <c r="B148" s="1" t="s">
        <v>548</v>
      </c>
      <c r="C148" s="1" t="s">
        <v>2313</v>
      </c>
      <c r="D148" s="1" t="s">
        <v>44</v>
      </c>
      <c r="E148" s="1" t="s">
        <v>2214</v>
      </c>
      <c r="F148" s="1" t="s">
        <v>2150</v>
      </c>
      <c r="G148" s="1" t="s">
        <v>2539</v>
      </c>
      <c r="H148" s="1" t="s">
        <v>2052</v>
      </c>
      <c r="I148" s="1" t="s">
        <v>2091</v>
      </c>
      <c r="J148" s="1" t="s">
        <v>2540</v>
      </c>
      <c r="K148" s="1" t="s">
        <v>12</v>
      </c>
      <c r="L148" s="1" t="s">
        <v>2412</v>
      </c>
      <c r="M148" s="1" t="s">
        <v>2055</v>
      </c>
      <c r="N148" s="1" t="s">
        <v>2056</v>
      </c>
      <c r="O148" s="1" t="s">
        <v>2541</v>
      </c>
      <c r="P148" s="1" t="s">
        <v>2054</v>
      </c>
      <c r="Q148" s="1" t="s">
        <v>2057</v>
      </c>
      <c r="R148" s="1" t="s">
        <v>2542</v>
      </c>
      <c r="S148">
        <v>4</v>
      </c>
      <c r="T148">
        <v>5</v>
      </c>
    </row>
    <row r="149" spans="1:20" x14ac:dyDescent="0.25">
      <c r="A149" s="1" t="s">
        <v>5077</v>
      </c>
      <c r="B149" s="1" t="s">
        <v>5078</v>
      </c>
      <c r="C149" s="1" t="s">
        <v>2173</v>
      </c>
      <c r="D149" s="1" t="s">
        <v>44</v>
      </c>
      <c r="E149" s="1" t="s">
        <v>2214</v>
      </c>
      <c r="F149" s="1" t="s">
        <v>2150</v>
      </c>
      <c r="G149" s="1" t="s">
        <v>2539</v>
      </c>
      <c r="H149" s="1" t="s">
        <v>2052</v>
      </c>
      <c r="I149" s="1" t="s">
        <v>2091</v>
      </c>
      <c r="J149" s="1" t="s">
        <v>5079</v>
      </c>
      <c r="K149" s="1" t="s">
        <v>12</v>
      </c>
      <c r="L149" s="1" t="s">
        <v>2412</v>
      </c>
      <c r="M149" s="1" t="s">
        <v>2055</v>
      </c>
      <c r="N149" s="1" t="s">
        <v>2056</v>
      </c>
      <c r="O149" s="1" t="s">
        <v>2541</v>
      </c>
      <c r="P149" s="1" t="s">
        <v>2054</v>
      </c>
      <c r="Q149" s="1" t="s">
        <v>2057</v>
      </c>
      <c r="R149" s="1" t="s">
        <v>5080</v>
      </c>
      <c r="S149">
        <v>4</v>
      </c>
      <c r="T149">
        <v>5</v>
      </c>
    </row>
    <row r="150" spans="1:20" x14ac:dyDescent="0.25">
      <c r="A150" s="1" t="s">
        <v>390</v>
      </c>
      <c r="B150" s="1" t="s">
        <v>391</v>
      </c>
      <c r="C150" s="1" t="s">
        <v>2313</v>
      </c>
      <c r="D150" s="1" t="s">
        <v>44</v>
      </c>
      <c r="E150" s="1" t="s">
        <v>2214</v>
      </c>
      <c r="F150" s="1" t="s">
        <v>2050</v>
      </c>
      <c r="G150" s="1" t="s">
        <v>2205</v>
      </c>
      <c r="H150" s="1" t="s">
        <v>2052</v>
      </c>
      <c r="I150" s="1" t="s">
        <v>2091</v>
      </c>
      <c r="J150" s="1" t="s">
        <v>2543</v>
      </c>
      <c r="K150" s="1" t="s">
        <v>12</v>
      </c>
      <c r="L150" s="1" t="s">
        <v>2113</v>
      </c>
      <c r="M150" s="1" t="s">
        <v>2094</v>
      </c>
      <c r="N150" s="1" t="s">
        <v>2056</v>
      </c>
      <c r="O150" s="1" t="s">
        <v>2208</v>
      </c>
      <c r="P150" s="1" t="s">
        <v>2096</v>
      </c>
      <c r="Q150" s="1" t="s">
        <v>2057</v>
      </c>
      <c r="R150" s="1" t="s">
        <v>2544</v>
      </c>
      <c r="S150">
        <v>4</v>
      </c>
      <c r="T150">
        <v>5</v>
      </c>
    </row>
    <row r="151" spans="1:20" x14ac:dyDescent="0.25">
      <c r="A151" s="1" t="s">
        <v>312</v>
      </c>
      <c r="B151" s="1" t="s">
        <v>313</v>
      </c>
      <c r="C151" s="1" t="s">
        <v>2088</v>
      </c>
      <c r="D151" s="1" t="s">
        <v>88</v>
      </c>
      <c r="E151" s="1" t="s">
        <v>2214</v>
      </c>
      <c r="F151" s="1" t="s">
        <v>2150</v>
      </c>
      <c r="G151" s="1" t="s">
        <v>2450</v>
      </c>
      <c r="H151" s="1" t="s">
        <v>2052</v>
      </c>
      <c r="I151" s="1" t="s">
        <v>2091</v>
      </c>
      <c r="J151" s="1" t="s">
        <v>2545</v>
      </c>
      <c r="K151" s="1" t="s">
        <v>13</v>
      </c>
      <c r="L151" s="1" t="s">
        <v>2113</v>
      </c>
      <c r="M151" s="1" t="s">
        <v>2094</v>
      </c>
      <c r="N151" s="1" t="s">
        <v>2056</v>
      </c>
      <c r="O151" s="1" t="s">
        <v>2452</v>
      </c>
      <c r="P151" s="1" t="s">
        <v>2453</v>
      </c>
      <c r="Q151" s="1" t="s">
        <v>2057</v>
      </c>
      <c r="R151" s="1" t="s">
        <v>2546</v>
      </c>
      <c r="S151">
        <v>6</v>
      </c>
      <c r="T151">
        <v>5</v>
      </c>
    </row>
    <row r="152" spans="1:20" x14ac:dyDescent="0.25">
      <c r="A152" s="1" t="s">
        <v>655</v>
      </c>
      <c r="B152" s="1" t="s">
        <v>656</v>
      </c>
      <c r="C152" s="1" t="s">
        <v>2173</v>
      </c>
      <c r="D152" s="1" t="s">
        <v>44</v>
      </c>
      <c r="E152" s="1" t="s">
        <v>2372</v>
      </c>
      <c r="F152" s="1" t="s">
        <v>2547</v>
      </c>
      <c r="G152" s="1" t="s">
        <v>2548</v>
      </c>
      <c r="H152" s="1" t="s">
        <v>2052</v>
      </c>
      <c r="I152" s="1" t="s">
        <v>2091</v>
      </c>
      <c r="J152" s="1" t="s">
        <v>2549</v>
      </c>
      <c r="K152" s="1" t="s">
        <v>12</v>
      </c>
      <c r="L152" s="1" t="s">
        <v>2113</v>
      </c>
      <c r="M152" s="1" t="s">
        <v>2094</v>
      </c>
      <c r="N152" s="1" t="s">
        <v>2056</v>
      </c>
      <c r="O152" s="1" t="s">
        <v>2550</v>
      </c>
      <c r="P152" s="1" t="s">
        <v>2551</v>
      </c>
      <c r="Q152" s="1" t="s">
        <v>2057</v>
      </c>
      <c r="R152" s="1" t="s">
        <v>2552</v>
      </c>
      <c r="S152">
        <v>4</v>
      </c>
      <c r="T152">
        <v>5</v>
      </c>
    </row>
    <row r="153" spans="1:20" x14ac:dyDescent="0.25">
      <c r="A153" s="1" t="s">
        <v>2553</v>
      </c>
      <c r="B153" s="1" t="s">
        <v>2554</v>
      </c>
      <c r="C153" s="1" t="s">
        <v>2313</v>
      </c>
      <c r="D153" s="1" t="s">
        <v>44</v>
      </c>
      <c r="E153" s="1" t="s">
        <v>2214</v>
      </c>
      <c r="F153" s="1" t="s">
        <v>2427</v>
      </c>
      <c r="G153" s="1" t="s">
        <v>2555</v>
      </c>
      <c r="H153" s="1" t="s">
        <v>2052</v>
      </c>
      <c r="I153" s="1" t="s">
        <v>2091</v>
      </c>
      <c r="J153" s="1" t="s">
        <v>2556</v>
      </c>
      <c r="K153" s="1" t="s">
        <v>12</v>
      </c>
      <c r="L153" s="1" t="s">
        <v>2193</v>
      </c>
      <c r="M153" s="1" t="s">
        <v>2055</v>
      </c>
      <c r="N153" s="1" t="s">
        <v>2056</v>
      </c>
      <c r="O153" s="1" t="s">
        <v>2557</v>
      </c>
      <c r="P153" s="1" t="s">
        <v>2054</v>
      </c>
      <c r="Q153" s="1" t="s">
        <v>2057</v>
      </c>
      <c r="R153" s="1" t="s">
        <v>2558</v>
      </c>
      <c r="S153">
        <v>4</v>
      </c>
      <c r="T153">
        <v>3</v>
      </c>
    </row>
    <row r="154" spans="1:20" x14ac:dyDescent="0.25">
      <c r="A154" s="1" t="s">
        <v>5110</v>
      </c>
      <c r="B154" s="1" t="s">
        <v>5111</v>
      </c>
      <c r="C154" s="1" t="s">
        <v>2088</v>
      </c>
      <c r="D154" s="1" t="s">
        <v>44</v>
      </c>
      <c r="E154" s="1" t="s">
        <v>2214</v>
      </c>
      <c r="F154" s="1" t="s">
        <v>2427</v>
      </c>
      <c r="G154" s="1" t="s">
        <v>2450</v>
      </c>
      <c r="H154" s="1" t="s">
        <v>2052</v>
      </c>
      <c r="I154" s="1" t="s">
        <v>2091</v>
      </c>
      <c r="J154" s="1" t="s">
        <v>5112</v>
      </c>
      <c r="K154" s="1" t="s">
        <v>12</v>
      </c>
      <c r="L154" s="1" t="s">
        <v>5113</v>
      </c>
      <c r="M154" s="1" t="s">
        <v>2055</v>
      </c>
      <c r="N154" s="1" t="s">
        <v>2056</v>
      </c>
      <c r="O154" s="1" t="s">
        <v>2452</v>
      </c>
      <c r="P154" s="1" t="s">
        <v>2453</v>
      </c>
      <c r="Q154" s="1" t="s">
        <v>2057</v>
      </c>
      <c r="R154" s="1" t="s">
        <v>5114</v>
      </c>
      <c r="S154">
        <v>4</v>
      </c>
      <c r="T154">
        <v>6</v>
      </c>
    </row>
    <row r="155" spans="1:20" x14ac:dyDescent="0.25">
      <c r="A155" s="1" t="s">
        <v>5272</v>
      </c>
      <c r="B155" s="1" t="s">
        <v>5273</v>
      </c>
      <c r="C155" s="1" t="s">
        <v>2148</v>
      </c>
      <c r="D155" s="1" t="s">
        <v>44</v>
      </c>
      <c r="E155" s="1" t="s">
        <v>2372</v>
      </c>
      <c r="F155" s="1" t="s">
        <v>2050</v>
      </c>
      <c r="G155" s="1" t="s">
        <v>2090</v>
      </c>
      <c r="H155" s="1" t="s">
        <v>2052</v>
      </c>
      <c r="I155" s="1" t="s">
        <v>2091</v>
      </c>
      <c r="J155" s="1" t="s">
        <v>5274</v>
      </c>
      <c r="K155" s="1" t="s">
        <v>12</v>
      </c>
      <c r="L155" s="1" t="s">
        <v>4650</v>
      </c>
      <c r="M155" s="1" t="s">
        <v>2055</v>
      </c>
      <c r="N155" s="1" t="s">
        <v>2056</v>
      </c>
      <c r="O155" s="1" t="s">
        <v>2095</v>
      </c>
      <c r="P155" s="1" t="s">
        <v>2054</v>
      </c>
      <c r="Q155" s="1" t="s">
        <v>2057</v>
      </c>
      <c r="R155" s="1" t="s">
        <v>5275</v>
      </c>
      <c r="S155">
        <v>4</v>
      </c>
      <c r="T155">
        <v>2</v>
      </c>
    </row>
    <row r="156" spans="1:20" x14ac:dyDescent="0.25">
      <c r="A156" s="1" t="s">
        <v>5276</v>
      </c>
      <c r="B156" s="1" t="s">
        <v>5277</v>
      </c>
      <c r="C156" s="1" t="s">
        <v>2173</v>
      </c>
      <c r="D156" s="1" t="s">
        <v>44</v>
      </c>
      <c r="E156" s="1" t="s">
        <v>2415</v>
      </c>
      <c r="F156" s="1" t="s">
        <v>2050</v>
      </c>
      <c r="G156" s="1" t="s">
        <v>2090</v>
      </c>
      <c r="H156" s="1" t="s">
        <v>2052</v>
      </c>
      <c r="I156" s="1" t="s">
        <v>2091</v>
      </c>
      <c r="J156" s="1" t="s">
        <v>5278</v>
      </c>
      <c r="K156" s="1" t="s">
        <v>12</v>
      </c>
      <c r="L156" s="1" t="s">
        <v>5279</v>
      </c>
      <c r="M156" s="1" t="s">
        <v>2055</v>
      </c>
      <c r="N156" s="1" t="s">
        <v>2056</v>
      </c>
      <c r="O156" s="1" t="s">
        <v>2095</v>
      </c>
      <c r="P156" s="1" t="s">
        <v>2054</v>
      </c>
      <c r="Q156" s="1" t="s">
        <v>2057</v>
      </c>
      <c r="R156" s="1" t="s">
        <v>5280</v>
      </c>
      <c r="S156">
        <v>4</v>
      </c>
      <c r="T156">
        <v>3</v>
      </c>
    </row>
    <row r="157" spans="1:20" x14ac:dyDescent="0.25">
      <c r="A157" s="1" t="s">
        <v>5290</v>
      </c>
      <c r="B157" s="1" t="s">
        <v>5291</v>
      </c>
      <c r="C157" s="1" t="s">
        <v>2148</v>
      </c>
      <c r="D157" s="1" t="s">
        <v>44</v>
      </c>
      <c r="E157" s="1" t="s">
        <v>2415</v>
      </c>
      <c r="F157" s="1" t="s">
        <v>2050</v>
      </c>
      <c r="G157" s="1" t="s">
        <v>2384</v>
      </c>
      <c r="H157" s="1" t="s">
        <v>2052</v>
      </c>
      <c r="I157" s="1" t="s">
        <v>2091</v>
      </c>
      <c r="J157" s="1" t="s">
        <v>5292</v>
      </c>
      <c r="K157" s="1" t="s">
        <v>10</v>
      </c>
      <c r="L157" s="1" t="s">
        <v>2590</v>
      </c>
      <c r="M157" s="1" t="s">
        <v>2055</v>
      </c>
      <c r="N157" s="1" t="s">
        <v>2056</v>
      </c>
      <c r="O157" s="1" t="s">
        <v>2386</v>
      </c>
      <c r="P157" s="1" t="s">
        <v>2387</v>
      </c>
      <c r="Q157" s="1" t="s">
        <v>2057</v>
      </c>
      <c r="R157" s="1" t="s">
        <v>5293</v>
      </c>
      <c r="S157">
        <v>0</v>
      </c>
      <c r="T157">
        <v>7</v>
      </c>
    </row>
    <row r="158" spans="1:20" x14ac:dyDescent="0.25">
      <c r="A158" s="1" t="s">
        <v>5353</v>
      </c>
      <c r="B158" s="1" t="s">
        <v>5392</v>
      </c>
      <c r="C158" s="1" t="s">
        <v>2468</v>
      </c>
      <c r="D158" s="1" t="s">
        <v>44</v>
      </c>
      <c r="E158" s="1" t="s">
        <v>2214</v>
      </c>
      <c r="F158" s="1" t="s">
        <v>2150</v>
      </c>
      <c r="G158" s="1" t="s">
        <v>2539</v>
      </c>
      <c r="H158" s="1" t="s">
        <v>2052</v>
      </c>
      <c r="I158" s="1" t="s">
        <v>2091</v>
      </c>
      <c r="J158" s="1" t="s">
        <v>5354</v>
      </c>
      <c r="K158" s="1" t="s">
        <v>12</v>
      </c>
      <c r="L158" s="1" t="s">
        <v>3982</v>
      </c>
      <c r="M158" s="1" t="s">
        <v>2055</v>
      </c>
      <c r="N158" s="1" t="s">
        <v>2056</v>
      </c>
      <c r="O158" s="1" t="s">
        <v>2541</v>
      </c>
      <c r="P158" s="1" t="s">
        <v>2054</v>
      </c>
      <c r="Q158" s="1" t="s">
        <v>2057</v>
      </c>
      <c r="R158" s="1" t="s">
        <v>5393</v>
      </c>
      <c r="S158">
        <v>4</v>
      </c>
      <c r="T158">
        <v>8</v>
      </c>
    </row>
    <row r="159" spans="1:20" x14ac:dyDescent="0.25">
      <c r="A159" s="1" t="s">
        <v>281</v>
      </c>
      <c r="B159" s="1" t="s">
        <v>282</v>
      </c>
      <c r="C159" s="1" t="s">
        <v>2088</v>
      </c>
      <c r="D159" s="1" t="s">
        <v>44</v>
      </c>
      <c r="E159" s="1" t="s">
        <v>2214</v>
      </c>
      <c r="F159" s="1" t="s">
        <v>2427</v>
      </c>
      <c r="G159" s="1" t="s">
        <v>2559</v>
      </c>
      <c r="H159" s="1" t="s">
        <v>2052</v>
      </c>
      <c r="I159" s="1" t="s">
        <v>2091</v>
      </c>
      <c r="J159" s="1" t="s">
        <v>2560</v>
      </c>
      <c r="K159" s="1" t="s">
        <v>12</v>
      </c>
      <c r="L159" s="1" t="s">
        <v>2113</v>
      </c>
      <c r="M159" s="1" t="s">
        <v>2094</v>
      </c>
      <c r="N159" s="1" t="s">
        <v>2056</v>
      </c>
      <c r="O159" s="1" t="s">
        <v>2561</v>
      </c>
      <c r="P159" s="1" t="s">
        <v>2562</v>
      </c>
      <c r="Q159" s="1" t="s">
        <v>2057</v>
      </c>
      <c r="R159" s="1" t="s">
        <v>2563</v>
      </c>
      <c r="S159">
        <v>4</v>
      </c>
      <c r="T159">
        <v>5</v>
      </c>
    </row>
    <row r="160" spans="1:20" x14ac:dyDescent="0.25">
      <c r="A160" s="1" t="s">
        <v>198</v>
      </c>
      <c r="B160" s="1" t="s">
        <v>199</v>
      </c>
      <c r="C160" s="1" t="s">
        <v>2468</v>
      </c>
      <c r="D160" s="1" t="s">
        <v>88</v>
      </c>
      <c r="E160" s="1" t="s">
        <v>2564</v>
      </c>
      <c r="F160" s="1" t="s">
        <v>2565</v>
      </c>
      <c r="G160" s="1" t="s">
        <v>2566</v>
      </c>
      <c r="H160" s="1" t="s">
        <v>2052</v>
      </c>
      <c r="I160" s="1" t="s">
        <v>2052</v>
      </c>
      <c r="J160" s="1" t="s">
        <v>2567</v>
      </c>
      <c r="K160" s="1" t="s">
        <v>13</v>
      </c>
      <c r="L160" s="1" t="s">
        <v>2093</v>
      </c>
      <c r="M160" s="1" t="s">
        <v>2094</v>
      </c>
      <c r="N160" s="1" t="s">
        <v>2056</v>
      </c>
      <c r="O160" s="1" t="s">
        <v>2568</v>
      </c>
      <c r="P160" s="1" t="s">
        <v>2054</v>
      </c>
      <c r="Q160" s="1" t="s">
        <v>2057</v>
      </c>
      <c r="R160" s="1" t="s">
        <v>2569</v>
      </c>
      <c r="S160">
        <v>6</v>
      </c>
      <c r="T160">
        <v>7</v>
      </c>
    </row>
    <row r="161" spans="1:20" x14ac:dyDescent="0.25">
      <c r="A161" s="1" t="s">
        <v>330</v>
      </c>
      <c r="B161" s="1" t="s">
        <v>331</v>
      </c>
      <c r="C161" s="1" t="s">
        <v>2088</v>
      </c>
      <c r="D161" s="1" t="s">
        <v>88</v>
      </c>
      <c r="E161" s="1" t="s">
        <v>2214</v>
      </c>
      <c r="F161" s="1" t="s">
        <v>2150</v>
      </c>
      <c r="G161" s="1" t="s">
        <v>2539</v>
      </c>
      <c r="H161" s="1" t="s">
        <v>2052</v>
      </c>
      <c r="I161" s="1" t="s">
        <v>2052</v>
      </c>
      <c r="J161" s="1" t="s">
        <v>2570</v>
      </c>
      <c r="K161" s="1" t="s">
        <v>12</v>
      </c>
      <c r="L161" s="1" t="s">
        <v>2093</v>
      </c>
      <c r="M161" s="1" t="s">
        <v>2094</v>
      </c>
      <c r="N161" s="1" t="s">
        <v>2056</v>
      </c>
      <c r="O161" s="1" t="s">
        <v>2541</v>
      </c>
      <c r="P161" s="1" t="s">
        <v>2571</v>
      </c>
      <c r="Q161" s="1" t="s">
        <v>2057</v>
      </c>
      <c r="R161" s="1" t="s">
        <v>2572</v>
      </c>
      <c r="S161">
        <v>4</v>
      </c>
      <c r="T161">
        <v>7</v>
      </c>
    </row>
    <row r="162" spans="1:20" x14ac:dyDescent="0.25">
      <c r="A162" s="1" t="s">
        <v>111</v>
      </c>
      <c r="B162" s="1" t="s">
        <v>112</v>
      </c>
      <c r="C162" s="1" t="s">
        <v>2573</v>
      </c>
      <c r="D162" s="1" t="s">
        <v>88</v>
      </c>
      <c r="E162" s="1" t="s">
        <v>2214</v>
      </c>
      <c r="F162" s="1" t="s">
        <v>2150</v>
      </c>
      <c r="G162" s="1" t="s">
        <v>2539</v>
      </c>
      <c r="H162" s="1" t="s">
        <v>2052</v>
      </c>
      <c r="I162" s="1" t="s">
        <v>2052</v>
      </c>
      <c r="J162" s="1" t="s">
        <v>2574</v>
      </c>
      <c r="K162" s="1" t="s">
        <v>12</v>
      </c>
      <c r="L162" s="1" t="s">
        <v>2575</v>
      </c>
      <c r="M162" s="1" t="s">
        <v>2094</v>
      </c>
      <c r="N162" s="1" t="s">
        <v>2056</v>
      </c>
      <c r="O162" s="1" t="s">
        <v>2541</v>
      </c>
      <c r="P162" s="1" t="s">
        <v>2571</v>
      </c>
      <c r="Q162" s="1" t="s">
        <v>2057</v>
      </c>
      <c r="R162" s="1" t="s">
        <v>2576</v>
      </c>
      <c r="S162">
        <v>4</v>
      </c>
      <c r="T162">
        <v>10</v>
      </c>
    </row>
    <row r="163" spans="1:20" x14ac:dyDescent="0.25">
      <c r="A163" s="1" t="s">
        <v>113</v>
      </c>
      <c r="B163" s="1" t="s">
        <v>114</v>
      </c>
      <c r="C163" s="1" t="s">
        <v>2573</v>
      </c>
      <c r="D163" s="1" t="s">
        <v>88</v>
      </c>
      <c r="E163" s="1" t="s">
        <v>2214</v>
      </c>
      <c r="F163" s="1" t="s">
        <v>2150</v>
      </c>
      <c r="G163" s="1" t="s">
        <v>2450</v>
      </c>
      <c r="H163" s="1" t="s">
        <v>2052</v>
      </c>
      <c r="I163" s="1" t="s">
        <v>2052</v>
      </c>
      <c r="J163" s="1" t="s">
        <v>2577</v>
      </c>
      <c r="K163" s="1" t="s">
        <v>12</v>
      </c>
      <c r="L163" s="1" t="s">
        <v>2093</v>
      </c>
      <c r="M163" s="1" t="s">
        <v>2094</v>
      </c>
      <c r="N163" s="1" t="s">
        <v>2056</v>
      </c>
      <c r="O163" s="1" t="s">
        <v>2452</v>
      </c>
      <c r="P163" s="1" t="s">
        <v>2453</v>
      </c>
      <c r="Q163" s="1" t="s">
        <v>2057</v>
      </c>
      <c r="R163" s="1" t="s">
        <v>2578</v>
      </c>
      <c r="S163">
        <v>4</v>
      </c>
      <c r="T163">
        <v>7</v>
      </c>
    </row>
    <row r="164" spans="1:20" x14ac:dyDescent="0.25">
      <c r="A164" s="1" t="s">
        <v>166</v>
      </c>
      <c r="B164" s="1" t="s">
        <v>167</v>
      </c>
      <c r="C164" s="1" t="s">
        <v>2468</v>
      </c>
      <c r="D164" s="1" t="s">
        <v>88</v>
      </c>
      <c r="E164" s="1" t="s">
        <v>2214</v>
      </c>
      <c r="F164" s="1" t="s">
        <v>2150</v>
      </c>
      <c r="G164" s="1" t="s">
        <v>2539</v>
      </c>
      <c r="H164" s="1" t="s">
        <v>2052</v>
      </c>
      <c r="I164" s="1" t="s">
        <v>2052</v>
      </c>
      <c r="J164" s="1" t="s">
        <v>2579</v>
      </c>
      <c r="K164" s="1" t="s">
        <v>12</v>
      </c>
      <c r="L164" s="1" t="s">
        <v>2580</v>
      </c>
      <c r="M164" s="1" t="s">
        <v>2094</v>
      </c>
      <c r="N164" s="1" t="s">
        <v>2056</v>
      </c>
      <c r="O164" s="1" t="s">
        <v>2541</v>
      </c>
      <c r="P164" s="1" t="s">
        <v>2571</v>
      </c>
      <c r="Q164" s="1" t="s">
        <v>2057</v>
      </c>
      <c r="R164" s="1" t="s">
        <v>2581</v>
      </c>
      <c r="S164">
        <v>4</v>
      </c>
      <c r="T164">
        <v>5</v>
      </c>
    </row>
    <row r="165" spans="1:20" x14ac:dyDescent="0.25">
      <c r="A165" s="1" t="s">
        <v>577</v>
      </c>
      <c r="B165" s="1" t="s">
        <v>578</v>
      </c>
      <c r="C165" s="1" t="s">
        <v>2173</v>
      </c>
      <c r="D165" s="1" t="s">
        <v>44</v>
      </c>
      <c r="E165" s="1" t="s">
        <v>2415</v>
      </c>
      <c r="F165" s="1" t="s">
        <v>2150</v>
      </c>
      <c r="G165" s="1" t="s">
        <v>2539</v>
      </c>
      <c r="H165" s="1" t="s">
        <v>2052</v>
      </c>
      <c r="I165" s="1" t="s">
        <v>2091</v>
      </c>
      <c r="J165" s="1" t="s">
        <v>2582</v>
      </c>
      <c r="K165" s="1" t="s">
        <v>190</v>
      </c>
      <c r="L165" s="1" t="s">
        <v>2134</v>
      </c>
      <c r="M165" s="1" t="s">
        <v>2094</v>
      </c>
      <c r="N165" s="1" t="s">
        <v>2056</v>
      </c>
      <c r="O165" s="1" t="s">
        <v>2541</v>
      </c>
      <c r="P165" s="1" t="s">
        <v>2571</v>
      </c>
      <c r="Q165" s="1" t="s">
        <v>2057</v>
      </c>
      <c r="R165" s="1" t="s">
        <v>2583</v>
      </c>
      <c r="S165">
        <v>8</v>
      </c>
      <c r="T165">
        <v>3</v>
      </c>
    </row>
    <row r="166" spans="1:20" x14ac:dyDescent="0.25">
      <c r="A166" s="1" t="s">
        <v>261</v>
      </c>
      <c r="B166" s="1" t="s">
        <v>262</v>
      </c>
      <c r="C166" s="1" t="s">
        <v>2088</v>
      </c>
      <c r="D166" s="1" t="s">
        <v>44</v>
      </c>
      <c r="E166" s="1" t="s">
        <v>2214</v>
      </c>
      <c r="F166" s="1" t="s">
        <v>2150</v>
      </c>
      <c r="G166" s="1" t="s">
        <v>2486</v>
      </c>
      <c r="H166" s="1" t="s">
        <v>2052</v>
      </c>
      <c r="I166" s="1" t="s">
        <v>2091</v>
      </c>
      <c r="J166" s="1" t="s">
        <v>2584</v>
      </c>
      <c r="K166" s="1" t="s">
        <v>13</v>
      </c>
      <c r="L166" s="1" t="s">
        <v>2585</v>
      </c>
      <c r="M166" s="1" t="s">
        <v>2094</v>
      </c>
      <c r="N166" s="1" t="s">
        <v>2056</v>
      </c>
      <c r="O166" s="1" t="s">
        <v>2488</v>
      </c>
      <c r="P166" s="1" t="s">
        <v>2489</v>
      </c>
      <c r="Q166" s="1" t="s">
        <v>2057</v>
      </c>
      <c r="R166" s="1" t="s">
        <v>2586</v>
      </c>
      <c r="S166">
        <v>6</v>
      </c>
      <c r="T166">
        <v>4</v>
      </c>
    </row>
    <row r="167" spans="1:20" x14ac:dyDescent="0.25">
      <c r="A167" s="1" t="s">
        <v>115</v>
      </c>
      <c r="B167" s="1" t="s">
        <v>116</v>
      </c>
      <c r="C167" s="1" t="s">
        <v>2573</v>
      </c>
      <c r="D167" s="1" t="s">
        <v>88</v>
      </c>
      <c r="E167" s="1" t="s">
        <v>2214</v>
      </c>
      <c r="F167" s="1" t="s">
        <v>2150</v>
      </c>
      <c r="G167" s="1" t="s">
        <v>2422</v>
      </c>
      <c r="H167" s="1" t="s">
        <v>2052</v>
      </c>
      <c r="I167" s="1" t="s">
        <v>2052</v>
      </c>
      <c r="J167" s="1" t="s">
        <v>2587</v>
      </c>
      <c r="K167" s="1" t="s">
        <v>12</v>
      </c>
      <c r="L167" s="1" t="s">
        <v>2093</v>
      </c>
      <c r="M167" s="1" t="s">
        <v>2094</v>
      </c>
      <c r="N167" s="1" t="s">
        <v>2056</v>
      </c>
      <c r="O167" s="1" t="s">
        <v>2424</v>
      </c>
      <c r="P167" s="1" t="s">
        <v>2425</v>
      </c>
      <c r="Q167" s="1" t="s">
        <v>2057</v>
      </c>
      <c r="R167" s="1" t="s">
        <v>2588</v>
      </c>
      <c r="S167">
        <v>4</v>
      </c>
      <c r="T167">
        <v>7</v>
      </c>
    </row>
    <row r="168" spans="1:20" x14ac:dyDescent="0.25">
      <c r="A168" s="1" t="s">
        <v>106</v>
      </c>
      <c r="B168" s="1" t="s">
        <v>5162</v>
      </c>
      <c r="C168" s="1" t="s">
        <v>2573</v>
      </c>
      <c r="D168" s="1" t="s">
        <v>88</v>
      </c>
      <c r="E168" s="1" t="s">
        <v>2214</v>
      </c>
      <c r="F168" s="1" t="s">
        <v>2150</v>
      </c>
      <c r="G168" s="1" t="s">
        <v>2422</v>
      </c>
      <c r="H168" s="1" t="s">
        <v>2052</v>
      </c>
      <c r="I168" s="1" t="s">
        <v>2052</v>
      </c>
      <c r="J168" s="1" t="s">
        <v>2589</v>
      </c>
      <c r="K168" s="1" t="s">
        <v>107</v>
      </c>
      <c r="L168" s="1" t="s">
        <v>2590</v>
      </c>
      <c r="M168" s="1" t="s">
        <v>2055</v>
      </c>
      <c r="N168" s="1" t="s">
        <v>2056</v>
      </c>
      <c r="O168" s="1" t="s">
        <v>2424</v>
      </c>
      <c r="P168" s="1" t="s">
        <v>2425</v>
      </c>
      <c r="Q168" s="1" t="s">
        <v>2057</v>
      </c>
      <c r="R168" s="1" t="s">
        <v>5163</v>
      </c>
      <c r="S168">
        <v>6</v>
      </c>
      <c r="T168">
        <v>7</v>
      </c>
    </row>
    <row r="169" spans="1:20" x14ac:dyDescent="0.25">
      <c r="A169" s="1" t="s">
        <v>332</v>
      </c>
      <c r="B169" s="1" t="s">
        <v>333</v>
      </c>
      <c r="C169" s="1" t="s">
        <v>2088</v>
      </c>
      <c r="D169" s="1" t="s">
        <v>88</v>
      </c>
      <c r="E169" s="1" t="s">
        <v>2214</v>
      </c>
      <c r="F169" s="1" t="s">
        <v>2150</v>
      </c>
      <c r="G169" s="1" t="s">
        <v>2422</v>
      </c>
      <c r="H169" s="1" t="s">
        <v>2052</v>
      </c>
      <c r="I169" s="1" t="s">
        <v>2052</v>
      </c>
      <c r="J169" s="1" t="s">
        <v>2591</v>
      </c>
      <c r="K169" s="1" t="s">
        <v>13</v>
      </c>
      <c r="L169" s="1" t="s">
        <v>2113</v>
      </c>
      <c r="M169" s="1" t="s">
        <v>2094</v>
      </c>
      <c r="N169" s="1" t="s">
        <v>2056</v>
      </c>
      <c r="O169" s="1" t="s">
        <v>2424</v>
      </c>
      <c r="P169" s="1" t="s">
        <v>2425</v>
      </c>
      <c r="Q169" s="1" t="s">
        <v>2057</v>
      </c>
      <c r="R169" s="1" t="s">
        <v>2592</v>
      </c>
      <c r="S169">
        <v>6</v>
      </c>
      <c r="T169">
        <v>5</v>
      </c>
    </row>
    <row r="170" spans="1:20" x14ac:dyDescent="0.25">
      <c r="A170" s="1" t="s">
        <v>146</v>
      </c>
      <c r="B170" s="1" t="s">
        <v>147</v>
      </c>
      <c r="C170" s="1" t="s">
        <v>2468</v>
      </c>
      <c r="D170" s="1" t="s">
        <v>88</v>
      </c>
      <c r="E170" s="1" t="s">
        <v>2214</v>
      </c>
      <c r="F170" s="1" t="s">
        <v>2150</v>
      </c>
      <c r="G170" s="1" t="s">
        <v>2539</v>
      </c>
      <c r="H170" s="1" t="s">
        <v>2052</v>
      </c>
      <c r="I170" s="1" t="s">
        <v>2052</v>
      </c>
      <c r="J170" s="1" t="s">
        <v>2593</v>
      </c>
      <c r="K170" s="1" t="s">
        <v>12</v>
      </c>
      <c r="L170" s="1" t="s">
        <v>2093</v>
      </c>
      <c r="M170" s="1" t="s">
        <v>2094</v>
      </c>
      <c r="N170" s="1" t="s">
        <v>2056</v>
      </c>
      <c r="O170" s="1" t="s">
        <v>2541</v>
      </c>
      <c r="P170" s="1" t="s">
        <v>2571</v>
      </c>
      <c r="Q170" s="1" t="s">
        <v>2057</v>
      </c>
      <c r="R170" s="1" t="s">
        <v>2594</v>
      </c>
      <c r="S170">
        <v>4</v>
      </c>
      <c r="T170">
        <v>7</v>
      </c>
    </row>
    <row r="171" spans="1:20" x14ac:dyDescent="0.25">
      <c r="A171" s="1" t="s">
        <v>334</v>
      </c>
      <c r="B171" s="1" t="s">
        <v>335</v>
      </c>
      <c r="C171" s="1" t="s">
        <v>2088</v>
      </c>
      <c r="D171" s="1" t="s">
        <v>88</v>
      </c>
      <c r="E171" s="1" t="s">
        <v>2214</v>
      </c>
      <c r="F171" s="1" t="s">
        <v>2150</v>
      </c>
      <c r="G171" s="1" t="s">
        <v>2559</v>
      </c>
      <c r="H171" s="1" t="s">
        <v>2052</v>
      </c>
      <c r="I171" s="1" t="s">
        <v>2052</v>
      </c>
      <c r="J171" s="1" t="s">
        <v>2595</v>
      </c>
      <c r="K171" s="1" t="s">
        <v>336</v>
      </c>
      <c r="L171" s="1" t="s">
        <v>2113</v>
      </c>
      <c r="M171" s="1" t="s">
        <v>2094</v>
      </c>
      <c r="N171" s="1" t="s">
        <v>2056</v>
      </c>
      <c r="O171" s="1" t="s">
        <v>2561</v>
      </c>
      <c r="P171" s="1" t="s">
        <v>2562</v>
      </c>
      <c r="Q171" s="1" t="s">
        <v>2057</v>
      </c>
      <c r="R171" s="1" t="s">
        <v>2596</v>
      </c>
      <c r="S171">
        <v>4</v>
      </c>
      <c r="T171">
        <v>5</v>
      </c>
    </row>
    <row r="172" spans="1:20" x14ac:dyDescent="0.25">
      <c r="A172" s="1" t="s">
        <v>5186</v>
      </c>
      <c r="B172" s="1" t="s">
        <v>5187</v>
      </c>
      <c r="C172" s="1" t="s">
        <v>2088</v>
      </c>
      <c r="D172" s="1" t="s">
        <v>44</v>
      </c>
      <c r="E172" s="1" t="s">
        <v>2214</v>
      </c>
      <c r="F172" s="1" t="s">
        <v>2427</v>
      </c>
      <c r="G172" s="1" t="s">
        <v>2090</v>
      </c>
      <c r="H172" s="1" t="s">
        <v>2052</v>
      </c>
      <c r="I172" s="1" t="s">
        <v>2091</v>
      </c>
      <c r="J172" s="1" t="s">
        <v>5188</v>
      </c>
      <c r="K172" s="1" t="s">
        <v>12</v>
      </c>
      <c r="L172" s="1" t="s">
        <v>2590</v>
      </c>
      <c r="M172" s="1" t="s">
        <v>2055</v>
      </c>
      <c r="N172" s="1" t="s">
        <v>2056</v>
      </c>
      <c r="O172" s="1" t="s">
        <v>2095</v>
      </c>
      <c r="P172" s="1" t="s">
        <v>2054</v>
      </c>
      <c r="Q172" s="1" t="s">
        <v>2057</v>
      </c>
      <c r="R172" s="1" t="s">
        <v>5294</v>
      </c>
      <c r="S172">
        <v>4</v>
      </c>
      <c r="T172">
        <v>7</v>
      </c>
    </row>
    <row r="173" spans="1:20" x14ac:dyDescent="0.25">
      <c r="A173" s="1" t="s">
        <v>5295</v>
      </c>
      <c r="B173" s="1" t="s">
        <v>5301</v>
      </c>
      <c r="C173" s="1" t="s">
        <v>2088</v>
      </c>
      <c r="D173" s="1" t="s">
        <v>44</v>
      </c>
      <c r="E173" s="1" t="s">
        <v>2214</v>
      </c>
      <c r="F173" s="1" t="s">
        <v>2427</v>
      </c>
      <c r="G173" s="1" t="s">
        <v>2090</v>
      </c>
      <c r="H173" s="1" t="s">
        <v>2052</v>
      </c>
      <c r="I173" s="1" t="s">
        <v>2091</v>
      </c>
      <c r="J173" s="1" t="s">
        <v>5296</v>
      </c>
      <c r="K173" s="1" t="s">
        <v>12</v>
      </c>
      <c r="L173" s="1" t="s">
        <v>2590</v>
      </c>
      <c r="M173" s="1" t="s">
        <v>2055</v>
      </c>
      <c r="N173" s="1" t="s">
        <v>2056</v>
      </c>
      <c r="O173" s="1" t="s">
        <v>2095</v>
      </c>
      <c r="P173" s="1" t="s">
        <v>2054</v>
      </c>
      <c r="Q173" s="1" t="s">
        <v>2057</v>
      </c>
      <c r="R173" s="1" t="s">
        <v>5302</v>
      </c>
      <c r="S173">
        <v>4</v>
      </c>
      <c r="T173">
        <v>7</v>
      </c>
    </row>
    <row r="174" spans="1:20" x14ac:dyDescent="0.25">
      <c r="A174" s="1" t="s">
        <v>534</v>
      </c>
      <c r="B174" s="1" t="s">
        <v>535</v>
      </c>
      <c r="C174" s="1" t="s">
        <v>2313</v>
      </c>
      <c r="D174" s="1" t="s">
        <v>88</v>
      </c>
      <c r="E174" s="1" t="s">
        <v>2214</v>
      </c>
      <c r="F174" s="1" t="s">
        <v>2150</v>
      </c>
      <c r="G174" s="1" t="s">
        <v>2559</v>
      </c>
      <c r="H174" s="1" t="s">
        <v>2052</v>
      </c>
      <c r="I174" s="1" t="s">
        <v>2091</v>
      </c>
      <c r="J174" s="1" t="s">
        <v>2598</v>
      </c>
      <c r="K174" s="1" t="s">
        <v>12</v>
      </c>
      <c r="L174" s="1" t="s">
        <v>2113</v>
      </c>
      <c r="M174" s="1" t="s">
        <v>2094</v>
      </c>
      <c r="N174" s="1" t="s">
        <v>2056</v>
      </c>
      <c r="O174" s="1" t="s">
        <v>2561</v>
      </c>
      <c r="P174" s="1" t="s">
        <v>2562</v>
      </c>
      <c r="Q174" s="1" t="s">
        <v>2057</v>
      </c>
      <c r="R174" s="1" t="s">
        <v>2599</v>
      </c>
      <c r="S174">
        <v>4</v>
      </c>
      <c r="T174">
        <v>5</v>
      </c>
    </row>
    <row r="175" spans="1:20" x14ac:dyDescent="0.25">
      <c r="A175" s="1" t="s">
        <v>370</v>
      </c>
      <c r="B175" s="1" t="s">
        <v>371</v>
      </c>
      <c r="C175" s="1" t="s">
        <v>2088</v>
      </c>
      <c r="D175" s="1" t="s">
        <v>88</v>
      </c>
      <c r="E175" s="1" t="s">
        <v>2214</v>
      </c>
      <c r="F175" s="1" t="s">
        <v>2150</v>
      </c>
      <c r="G175" s="1" t="s">
        <v>2539</v>
      </c>
      <c r="H175" s="1" t="s">
        <v>2052</v>
      </c>
      <c r="I175" s="1" t="s">
        <v>2052</v>
      </c>
      <c r="J175" s="1" t="s">
        <v>2600</v>
      </c>
      <c r="K175" s="1" t="s">
        <v>12</v>
      </c>
      <c r="L175" s="1" t="s">
        <v>2590</v>
      </c>
      <c r="M175" s="1" t="s">
        <v>2055</v>
      </c>
      <c r="N175" s="1" t="s">
        <v>2056</v>
      </c>
      <c r="O175" s="1" t="s">
        <v>2541</v>
      </c>
      <c r="P175" s="1" t="s">
        <v>2571</v>
      </c>
      <c r="Q175" s="1" t="s">
        <v>2057</v>
      </c>
      <c r="R175" s="1" t="s">
        <v>2601</v>
      </c>
      <c r="S175">
        <v>4</v>
      </c>
      <c r="T175">
        <v>7</v>
      </c>
    </row>
    <row r="176" spans="1:20" x14ac:dyDescent="0.25">
      <c r="A176" s="1" t="s">
        <v>131</v>
      </c>
      <c r="B176" s="1" t="s">
        <v>132</v>
      </c>
      <c r="C176" s="1" t="s">
        <v>2573</v>
      </c>
      <c r="D176" s="1" t="s">
        <v>88</v>
      </c>
      <c r="E176" s="1" t="s">
        <v>2214</v>
      </c>
      <c r="F176" s="1" t="s">
        <v>2150</v>
      </c>
      <c r="G176" s="1" t="s">
        <v>2555</v>
      </c>
      <c r="H176" s="1" t="s">
        <v>2052</v>
      </c>
      <c r="I176" s="1" t="s">
        <v>2052</v>
      </c>
      <c r="J176" s="1" t="s">
        <v>5081</v>
      </c>
      <c r="K176" s="1" t="s">
        <v>12</v>
      </c>
      <c r="L176" s="1" t="s">
        <v>5071</v>
      </c>
      <c r="M176" s="1" t="s">
        <v>2055</v>
      </c>
      <c r="N176" s="1" t="s">
        <v>2056</v>
      </c>
      <c r="O176" s="1" t="s">
        <v>2557</v>
      </c>
      <c r="P176" s="1" t="s">
        <v>2054</v>
      </c>
      <c r="Q176" s="1" t="s">
        <v>2057</v>
      </c>
      <c r="R176" s="1" t="s">
        <v>2602</v>
      </c>
      <c r="S176">
        <v>4</v>
      </c>
      <c r="T176">
        <v>10</v>
      </c>
    </row>
    <row r="177" spans="1:20" x14ac:dyDescent="0.25">
      <c r="A177" s="1" t="s">
        <v>4990</v>
      </c>
      <c r="B177" s="1" t="s">
        <v>5355</v>
      </c>
      <c r="C177" s="1" t="s">
        <v>2573</v>
      </c>
      <c r="D177" s="1" t="s">
        <v>88</v>
      </c>
      <c r="E177" s="1" t="s">
        <v>2214</v>
      </c>
      <c r="F177" s="1" t="s">
        <v>2150</v>
      </c>
      <c r="G177" s="1" t="s">
        <v>2450</v>
      </c>
      <c r="H177" s="1" t="s">
        <v>2052</v>
      </c>
      <c r="I177" s="1" t="s">
        <v>2052</v>
      </c>
      <c r="J177" s="1" t="s">
        <v>5357</v>
      </c>
      <c r="K177" s="1" t="s">
        <v>12</v>
      </c>
      <c r="L177" s="1" t="s">
        <v>5358</v>
      </c>
      <c r="M177" s="1" t="s">
        <v>2055</v>
      </c>
      <c r="N177" s="1" t="s">
        <v>2056</v>
      </c>
      <c r="O177" s="1" t="s">
        <v>2452</v>
      </c>
      <c r="P177" s="1" t="s">
        <v>2453</v>
      </c>
      <c r="Q177" s="1" t="s">
        <v>2057</v>
      </c>
      <c r="R177" s="1" t="s">
        <v>5356</v>
      </c>
      <c r="S177">
        <v>4</v>
      </c>
      <c r="T177">
        <v>9</v>
      </c>
    </row>
    <row r="178" spans="1:20" x14ac:dyDescent="0.25">
      <c r="A178" s="1" t="s">
        <v>2603</v>
      </c>
      <c r="B178" s="1" t="s">
        <v>2604</v>
      </c>
      <c r="C178" s="1" t="s">
        <v>2198</v>
      </c>
      <c r="D178" s="1" t="s">
        <v>88</v>
      </c>
      <c r="E178" s="1" t="s">
        <v>2214</v>
      </c>
      <c r="F178" s="1" t="s">
        <v>2150</v>
      </c>
      <c r="G178" s="1" t="s">
        <v>2422</v>
      </c>
      <c r="H178" s="1" t="s">
        <v>2052</v>
      </c>
      <c r="I178" s="1" t="s">
        <v>2091</v>
      </c>
      <c r="J178" s="1" t="s">
        <v>2605</v>
      </c>
      <c r="K178" s="1" t="s">
        <v>13</v>
      </c>
      <c r="L178" s="1" t="s">
        <v>2606</v>
      </c>
      <c r="M178" s="1" t="s">
        <v>2094</v>
      </c>
      <c r="N178" s="1" t="s">
        <v>2056</v>
      </c>
      <c r="O178" s="1" t="s">
        <v>2424</v>
      </c>
      <c r="P178" s="1" t="s">
        <v>2425</v>
      </c>
      <c r="Q178" s="1" t="s">
        <v>2057</v>
      </c>
      <c r="R178" s="1" t="s">
        <v>2607</v>
      </c>
      <c r="S178">
        <v>6</v>
      </c>
      <c r="T178">
        <v>10</v>
      </c>
    </row>
    <row r="179" spans="1:20" x14ac:dyDescent="0.25">
      <c r="A179" s="1" t="s">
        <v>168</v>
      </c>
      <c r="B179" s="1" t="s">
        <v>169</v>
      </c>
      <c r="C179" s="1" t="s">
        <v>2468</v>
      </c>
      <c r="D179" s="1" t="s">
        <v>88</v>
      </c>
      <c r="E179" s="1" t="s">
        <v>2214</v>
      </c>
      <c r="F179" s="1" t="s">
        <v>2150</v>
      </c>
      <c r="G179" s="1" t="s">
        <v>2205</v>
      </c>
      <c r="H179" s="1" t="s">
        <v>2052</v>
      </c>
      <c r="I179" s="1" t="s">
        <v>2052</v>
      </c>
      <c r="J179" s="1" t="s">
        <v>2608</v>
      </c>
      <c r="K179" s="1" t="s">
        <v>12</v>
      </c>
      <c r="L179" s="1" t="s">
        <v>2575</v>
      </c>
      <c r="M179" s="1" t="s">
        <v>2094</v>
      </c>
      <c r="N179" s="1" t="s">
        <v>2056</v>
      </c>
      <c r="O179" s="1" t="s">
        <v>2208</v>
      </c>
      <c r="P179" s="1" t="s">
        <v>2096</v>
      </c>
      <c r="Q179" s="1" t="s">
        <v>2057</v>
      </c>
      <c r="R179" s="1" t="s">
        <v>2609</v>
      </c>
      <c r="S179">
        <v>4</v>
      </c>
      <c r="T179">
        <v>10</v>
      </c>
    </row>
    <row r="180" spans="1:20" x14ac:dyDescent="0.25">
      <c r="A180" s="1" t="s">
        <v>170</v>
      </c>
      <c r="B180" s="1" t="s">
        <v>171</v>
      </c>
      <c r="C180" s="1" t="s">
        <v>2468</v>
      </c>
      <c r="D180" s="1" t="s">
        <v>88</v>
      </c>
      <c r="E180" s="1" t="s">
        <v>2214</v>
      </c>
      <c r="F180" s="1" t="s">
        <v>2150</v>
      </c>
      <c r="G180" s="1" t="s">
        <v>2450</v>
      </c>
      <c r="H180" s="1" t="s">
        <v>2052</v>
      </c>
      <c r="I180" s="1" t="s">
        <v>2052</v>
      </c>
      <c r="J180" s="1" t="s">
        <v>2610</v>
      </c>
      <c r="K180" s="1" t="s">
        <v>12</v>
      </c>
      <c r="L180" s="1" t="s">
        <v>2093</v>
      </c>
      <c r="M180" s="1" t="s">
        <v>2094</v>
      </c>
      <c r="N180" s="1" t="s">
        <v>2056</v>
      </c>
      <c r="O180" s="1" t="s">
        <v>2452</v>
      </c>
      <c r="P180" s="1" t="s">
        <v>2453</v>
      </c>
      <c r="Q180" s="1" t="s">
        <v>2057</v>
      </c>
      <c r="R180" s="1" t="s">
        <v>2611</v>
      </c>
      <c r="S180">
        <v>4</v>
      </c>
      <c r="T180">
        <v>7</v>
      </c>
    </row>
    <row r="181" spans="1:20" x14ac:dyDescent="0.25">
      <c r="A181" s="1" t="s">
        <v>324</v>
      </c>
      <c r="B181" s="1" t="s">
        <v>325</v>
      </c>
      <c r="C181" s="1" t="s">
        <v>2088</v>
      </c>
      <c r="D181" s="1" t="s">
        <v>88</v>
      </c>
      <c r="E181" s="1" t="s">
        <v>2214</v>
      </c>
      <c r="F181" s="1" t="s">
        <v>2427</v>
      </c>
      <c r="G181" s="1" t="s">
        <v>2450</v>
      </c>
      <c r="H181" s="1" t="s">
        <v>2052</v>
      </c>
      <c r="I181" s="1" t="s">
        <v>2091</v>
      </c>
      <c r="J181" s="1" t="s">
        <v>2612</v>
      </c>
      <c r="K181" s="1" t="s">
        <v>12</v>
      </c>
      <c r="L181" s="1" t="s">
        <v>2161</v>
      </c>
      <c r="M181" s="1" t="s">
        <v>2613</v>
      </c>
      <c r="N181" s="1" t="s">
        <v>2056</v>
      </c>
      <c r="O181" s="1" t="s">
        <v>2452</v>
      </c>
      <c r="P181" s="1" t="s">
        <v>2453</v>
      </c>
      <c r="Q181" s="1" t="s">
        <v>2057</v>
      </c>
      <c r="R181" s="1" t="s">
        <v>2614</v>
      </c>
      <c r="S181">
        <v>4</v>
      </c>
      <c r="T181">
        <v>6</v>
      </c>
    </row>
    <row r="182" spans="1:20" x14ac:dyDescent="0.25">
      <c r="A182" s="1" t="s">
        <v>287</v>
      </c>
      <c r="B182" s="1" t="s">
        <v>288</v>
      </c>
      <c r="C182" s="1" t="s">
        <v>2088</v>
      </c>
      <c r="D182" s="1" t="s">
        <v>88</v>
      </c>
      <c r="E182" s="1" t="s">
        <v>2214</v>
      </c>
      <c r="F182" s="1" t="s">
        <v>2150</v>
      </c>
      <c r="G182" s="1" t="s">
        <v>2615</v>
      </c>
      <c r="H182" s="1" t="s">
        <v>2052</v>
      </c>
      <c r="I182" s="1" t="s">
        <v>2052</v>
      </c>
      <c r="J182" s="1" t="s">
        <v>2616</v>
      </c>
      <c r="K182" s="1" t="s">
        <v>13</v>
      </c>
      <c r="L182" s="1" t="s">
        <v>2113</v>
      </c>
      <c r="M182" s="1" t="s">
        <v>2094</v>
      </c>
      <c r="N182" s="1" t="s">
        <v>2056</v>
      </c>
      <c r="O182" s="1" t="s">
        <v>2617</v>
      </c>
      <c r="P182" s="1" t="s">
        <v>2054</v>
      </c>
      <c r="Q182" s="1" t="s">
        <v>2057</v>
      </c>
      <c r="R182" s="1" t="s">
        <v>2618</v>
      </c>
      <c r="S182">
        <v>6</v>
      </c>
      <c r="T182">
        <v>5</v>
      </c>
    </row>
    <row r="183" spans="1:20" x14ac:dyDescent="0.25">
      <c r="A183" s="1" t="s">
        <v>150</v>
      </c>
      <c r="B183" s="1" t="s">
        <v>151</v>
      </c>
      <c r="C183" s="1" t="s">
        <v>2468</v>
      </c>
      <c r="D183" s="1" t="s">
        <v>88</v>
      </c>
      <c r="E183" s="1" t="s">
        <v>2214</v>
      </c>
      <c r="F183" s="1" t="s">
        <v>2150</v>
      </c>
      <c r="G183" s="1" t="s">
        <v>2619</v>
      </c>
      <c r="H183" s="1" t="s">
        <v>2052</v>
      </c>
      <c r="I183" s="1" t="s">
        <v>2052</v>
      </c>
      <c r="J183" s="1" t="s">
        <v>5359</v>
      </c>
      <c r="K183" s="1" t="s">
        <v>13</v>
      </c>
      <c r="L183" s="1" t="s">
        <v>2093</v>
      </c>
      <c r="M183" s="1" t="s">
        <v>2055</v>
      </c>
      <c r="N183" s="1" t="s">
        <v>2056</v>
      </c>
      <c r="O183" s="1" t="s">
        <v>2620</v>
      </c>
      <c r="P183" s="1" t="s">
        <v>2054</v>
      </c>
      <c r="Q183" s="1" t="s">
        <v>2057</v>
      </c>
      <c r="R183" s="1" t="s">
        <v>2621</v>
      </c>
      <c r="S183">
        <v>6</v>
      </c>
      <c r="T183">
        <v>7</v>
      </c>
    </row>
    <row r="184" spans="1:20" x14ac:dyDescent="0.25">
      <c r="A184" s="1" t="s">
        <v>368</v>
      </c>
      <c r="B184" s="1" t="s">
        <v>369</v>
      </c>
      <c r="C184" s="1" t="s">
        <v>2088</v>
      </c>
      <c r="D184" s="1" t="s">
        <v>88</v>
      </c>
      <c r="E184" s="1" t="s">
        <v>2214</v>
      </c>
      <c r="F184" s="1" t="s">
        <v>2150</v>
      </c>
      <c r="G184" s="1" t="s">
        <v>2622</v>
      </c>
      <c r="H184" s="1" t="s">
        <v>2052</v>
      </c>
      <c r="I184" s="1" t="s">
        <v>2052</v>
      </c>
      <c r="J184" s="1" t="s">
        <v>2623</v>
      </c>
      <c r="K184" s="1" t="s">
        <v>13</v>
      </c>
      <c r="L184" s="1" t="s">
        <v>2412</v>
      </c>
      <c r="M184" s="1" t="s">
        <v>2055</v>
      </c>
      <c r="N184" s="1" t="s">
        <v>2056</v>
      </c>
      <c r="O184" s="1" t="s">
        <v>2624</v>
      </c>
      <c r="P184" s="1" t="s">
        <v>2625</v>
      </c>
      <c r="Q184" s="1" t="s">
        <v>2057</v>
      </c>
      <c r="R184" s="1" t="s">
        <v>2626</v>
      </c>
      <c r="S184">
        <v>6</v>
      </c>
      <c r="T184">
        <v>5</v>
      </c>
    </row>
    <row r="185" spans="1:20" x14ac:dyDescent="0.25">
      <c r="A185" s="1" t="s">
        <v>374</v>
      </c>
      <c r="B185" s="1" t="s">
        <v>375</v>
      </c>
      <c r="C185" s="1" t="s">
        <v>2088</v>
      </c>
      <c r="D185" s="1" t="s">
        <v>88</v>
      </c>
      <c r="E185" s="1" t="s">
        <v>2214</v>
      </c>
      <c r="F185" s="1" t="s">
        <v>2150</v>
      </c>
      <c r="G185" s="1" t="s">
        <v>2539</v>
      </c>
      <c r="H185" s="1" t="s">
        <v>2052</v>
      </c>
      <c r="I185" s="1" t="s">
        <v>2052</v>
      </c>
      <c r="J185" s="1" t="s">
        <v>2627</v>
      </c>
      <c r="K185" s="1" t="s">
        <v>13</v>
      </c>
      <c r="L185" s="1" t="s">
        <v>2628</v>
      </c>
      <c r="M185" s="1" t="s">
        <v>2055</v>
      </c>
      <c r="N185" s="1" t="s">
        <v>2056</v>
      </c>
      <c r="O185" s="1" t="s">
        <v>2541</v>
      </c>
      <c r="P185" s="1" t="s">
        <v>2054</v>
      </c>
      <c r="Q185" s="1" t="s">
        <v>2057</v>
      </c>
      <c r="R185" s="1" t="s">
        <v>2629</v>
      </c>
      <c r="S185">
        <v>6</v>
      </c>
      <c r="T185">
        <v>5</v>
      </c>
    </row>
    <row r="186" spans="1:20" x14ac:dyDescent="0.25">
      <c r="A186" s="1" t="s">
        <v>5345</v>
      </c>
      <c r="B186" s="1" t="s">
        <v>5346</v>
      </c>
      <c r="C186" s="1" t="s">
        <v>2088</v>
      </c>
      <c r="D186" s="1" t="s">
        <v>88</v>
      </c>
      <c r="E186" s="1" t="s">
        <v>2214</v>
      </c>
      <c r="F186" s="1" t="s">
        <v>2150</v>
      </c>
      <c r="G186" s="1" t="s">
        <v>3850</v>
      </c>
      <c r="H186" s="1" t="s">
        <v>2052</v>
      </c>
      <c r="I186" s="1" t="s">
        <v>2052</v>
      </c>
      <c r="J186" s="1" t="s">
        <v>5347</v>
      </c>
      <c r="K186" s="1" t="s">
        <v>12</v>
      </c>
      <c r="L186" s="1" t="s">
        <v>5113</v>
      </c>
      <c r="M186" s="1" t="s">
        <v>2055</v>
      </c>
      <c r="N186" s="1" t="s">
        <v>2056</v>
      </c>
      <c r="O186" s="1" t="s">
        <v>3852</v>
      </c>
      <c r="P186" s="1" t="s">
        <v>2054</v>
      </c>
      <c r="Q186" s="1" t="s">
        <v>2057</v>
      </c>
      <c r="R186" s="1" t="s">
        <v>5348</v>
      </c>
      <c r="S186">
        <v>4</v>
      </c>
      <c r="T186">
        <v>6</v>
      </c>
    </row>
    <row r="187" spans="1:20" x14ac:dyDescent="0.25">
      <c r="A187" s="1" t="s">
        <v>5503</v>
      </c>
      <c r="B187" s="1" t="s">
        <v>5504</v>
      </c>
      <c r="C187" s="1" t="s">
        <v>2468</v>
      </c>
      <c r="D187" s="1" t="s">
        <v>88</v>
      </c>
      <c r="E187" s="1" t="s">
        <v>2214</v>
      </c>
      <c r="F187" s="1" t="s">
        <v>2427</v>
      </c>
      <c r="G187" s="1" t="s">
        <v>2450</v>
      </c>
      <c r="H187" s="1" t="s">
        <v>2052</v>
      </c>
      <c r="I187" s="1" t="s">
        <v>2052</v>
      </c>
      <c r="J187" s="1" t="s">
        <v>5505</v>
      </c>
      <c r="K187" s="1" t="s">
        <v>12</v>
      </c>
      <c r="L187" s="1" t="s">
        <v>2590</v>
      </c>
      <c r="M187" s="1" t="s">
        <v>2055</v>
      </c>
      <c r="N187" s="1" t="s">
        <v>2056</v>
      </c>
      <c r="O187" s="1" t="s">
        <v>2452</v>
      </c>
      <c r="P187" s="1" t="s">
        <v>2453</v>
      </c>
      <c r="Q187" s="1" t="s">
        <v>2057</v>
      </c>
      <c r="R187" s="1" t="s">
        <v>5506</v>
      </c>
      <c r="S187">
        <v>4</v>
      </c>
      <c r="T187">
        <v>7</v>
      </c>
    </row>
    <row r="188" spans="1:20" x14ac:dyDescent="0.25">
      <c r="A188" s="1" t="s">
        <v>4991</v>
      </c>
      <c r="B188" s="1" t="s">
        <v>5400</v>
      </c>
      <c r="C188" s="1" t="s">
        <v>2198</v>
      </c>
      <c r="D188" s="1" t="s">
        <v>88</v>
      </c>
      <c r="E188" s="1" t="s">
        <v>2564</v>
      </c>
      <c r="F188" s="1" t="s">
        <v>2565</v>
      </c>
      <c r="G188" s="1" t="s">
        <v>2450</v>
      </c>
      <c r="H188" s="1" t="s">
        <v>2052</v>
      </c>
      <c r="I188" s="1" t="s">
        <v>2052</v>
      </c>
      <c r="J188" s="1" t="s">
        <v>5401</v>
      </c>
      <c r="K188" s="1" t="s">
        <v>12</v>
      </c>
      <c r="L188" s="1" t="s">
        <v>5071</v>
      </c>
      <c r="M188" s="1" t="s">
        <v>2613</v>
      </c>
      <c r="N188" s="1" t="s">
        <v>2056</v>
      </c>
      <c r="O188" s="1" t="s">
        <v>2452</v>
      </c>
      <c r="P188" s="1" t="s">
        <v>2453</v>
      </c>
      <c r="Q188" s="1" t="s">
        <v>2057</v>
      </c>
      <c r="R188" s="1" t="s">
        <v>5402</v>
      </c>
      <c r="S188">
        <v>4</v>
      </c>
      <c r="T188">
        <v>10</v>
      </c>
    </row>
    <row r="189" spans="1:20" x14ac:dyDescent="0.25">
      <c r="A189" s="1" t="s">
        <v>2630</v>
      </c>
      <c r="B189" s="1" t="s">
        <v>2631</v>
      </c>
      <c r="C189" s="1" t="s">
        <v>2198</v>
      </c>
      <c r="D189" s="1" t="s">
        <v>44</v>
      </c>
      <c r="E189" s="1" t="s">
        <v>2089</v>
      </c>
      <c r="F189" s="1" t="s">
        <v>2050</v>
      </c>
      <c r="G189" s="1" t="s">
        <v>2090</v>
      </c>
      <c r="H189" s="1" t="s">
        <v>2052</v>
      </c>
      <c r="I189" s="1" t="s">
        <v>2091</v>
      </c>
      <c r="J189" s="1" t="s">
        <v>2632</v>
      </c>
      <c r="K189" s="1" t="s">
        <v>2633</v>
      </c>
      <c r="L189" s="1" t="s">
        <v>2634</v>
      </c>
      <c r="M189" s="1" t="s">
        <v>2055</v>
      </c>
      <c r="N189" s="1" t="s">
        <v>2056</v>
      </c>
      <c r="O189" s="1" t="s">
        <v>2095</v>
      </c>
      <c r="P189" s="1" t="s">
        <v>2096</v>
      </c>
      <c r="Q189" s="1" t="s">
        <v>2057</v>
      </c>
      <c r="R189" s="1" t="s">
        <v>2635</v>
      </c>
      <c r="S189" t="s">
        <v>2203</v>
      </c>
      <c r="T189" t="s">
        <v>2203</v>
      </c>
    </row>
    <row r="190" spans="1:20" x14ac:dyDescent="0.25">
      <c r="A190" s="1" t="s">
        <v>2636</v>
      </c>
      <c r="B190" s="1" t="s">
        <v>5008</v>
      </c>
      <c r="C190" s="1" t="s">
        <v>2198</v>
      </c>
      <c r="D190" s="1" t="s">
        <v>88</v>
      </c>
      <c r="E190" s="1" t="s">
        <v>2564</v>
      </c>
      <c r="F190" s="1" t="s">
        <v>2565</v>
      </c>
      <c r="G190" s="1" t="s">
        <v>2450</v>
      </c>
      <c r="H190" s="1" t="s">
        <v>2052</v>
      </c>
      <c r="I190" s="1" t="s">
        <v>2052</v>
      </c>
      <c r="J190" s="1" t="s">
        <v>2637</v>
      </c>
      <c r="K190" s="1" t="s">
        <v>2638</v>
      </c>
      <c r="L190" s="1" t="s">
        <v>2639</v>
      </c>
      <c r="M190" s="1" t="s">
        <v>2094</v>
      </c>
      <c r="N190" s="1" t="s">
        <v>2056</v>
      </c>
      <c r="O190" s="1" t="s">
        <v>2452</v>
      </c>
      <c r="P190" s="1" t="s">
        <v>2453</v>
      </c>
      <c r="Q190" s="1" t="s">
        <v>2057</v>
      </c>
      <c r="R190" s="1" t="s">
        <v>5009</v>
      </c>
      <c r="S190" t="s">
        <v>2640</v>
      </c>
      <c r="T190" t="s">
        <v>2640</v>
      </c>
    </row>
    <row r="191" spans="1:20" x14ac:dyDescent="0.25">
      <c r="A191" s="1" t="s">
        <v>5366</v>
      </c>
      <c r="B191" s="1" t="s">
        <v>5367</v>
      </c>
      <c r="C191" s="1" t="s">
        <v>2198</v>
      </c>
      <c r="D191" s="1" t="s">
        <v>44</v>
      </c>
      <c r="E191" s="1" t="s">
        <v>2099</v>
      </c>
      <c r="F191" s="1" t="s">
        <v>5368</v>
      </c>
      <c r="G191" s="1" t="s">
        <v>2138</v>
      </c>
      <c r="H191" s="1" t="s">
        <v>2052</v>
      </c>
      <c r="I191" s="1" t="s">
        <v>2052</v>
      </c>
      <c r="J191" s="1" t="s">
        <v>5369</v>
      </c>
      <c r="K191" s="1" t="s">
        <v>5370</v>
      </c>
      <c r="L191" s="1" t="s">
        <v>5371</v>
      </c>
      <c r="M191" s="1" t="s">
        <v>2055</v>
      </c>
      <c r="N191" s="1" t="s">
        <v>2056</v>
      </c>
      <c r="O191" s="1" t="s">
        <v>2141</v>
      </c>
      <c r="P191" s="1" t="s">
        <v>2142</v>
      </c>
      <c r="Q191" s="1" t="s">
        <v>2057</v>
      </c>
      <c r="R191" s="1" t="s">
        <v>5372</v>
      </c>
      <c r="S191">
        <v>0</v>
      </c>
      <c r="T191">
        <v>0</v>
      </c>
    </row>
    <row r="192" spans="1:20" x14ac:dyDescent="0.25">
      <c r="A192" s="1" t="s">
        <v>1218</v>
      </c>
      <c r="B192" s="1" t="s">
        <v>1219</v>
      </c>
      <c r="C192" s="1" t="s">
        <v>2256</v>
      </c>
      <c r="D192" s="1" t="s">
        <v>44</v>
      </c>
      <c r="E192" s="1" t="s">
        <v>2204</v>
      </c>
      <c r="F192" s="1" t="s">
        <v>2050</v>
      </c>
      <c r="G192" s="1" t="s">
        <v>2642</v>
      </c>
      <c r="H192" s="1" t="s">
        <v>2052</v>
      </c>
      <c r="I192" s="1" t="s">
        <v>2091</v>
      </c>
      <c r="J192" s="1" t="s">
        <v>2643</v>
      </c>
      <c r="K192" s="1" t="s">
        <v>1220</v>
      </c>
      <c r="L192" s="1" t="s">
        <v>2140</v>
      </c>
      <c r="M192" s="1" t="s">
        <v>2094</v>
      </c>
      <c r="N192" s="1" t="s">
        <v>2056</v>
      </c>
      <c r="O192" s="1" t="s">
        <v>2644</v>
      </c>
      <c r="P192" s="1" t="s">
        <v>2645</v>
      </c>
      <c r="Q192" s="1" t="s">
        <v>2057</v>
      </c>
      <c r="R192" s="1" t="s">
        <v>2646</v>
      </c>
      <c r="S192">
        <v>4</v>
      </c>
      <c r="T192">
        <v>0</v>
      </c>
    </row>
    <row r="193" spans="1:20" x14ac:dyDescent="0.25">
      <c r="A193" s="1" t="s">
        <v>1182</v>
      </c>
      <c r="B193" s="1" t="s">
        <v>1183</v>
      </c>
      <c r="C193" s="1" t="s">
        <v>2256</v>
      </c>
      <c r="D193" s="1" t="s">
        <v>29</v>
      </c>
      <c r="E193" s="1" t="s">
        <v>2647</v>
      </c>
      <c r="F193" s="1" t="s">
        <v>2111</v>
      </c>
      <c r="G193" s="1" t="s">
        <v>2144</v>
      </c>
      <c r="H193" s="1" t="s">
        <v>2052</v>
      </c>
      <c r="I193" s="1" t="s">
        <v>2091</v>
      </c>
      <c r="J193" s="1" t="s">
        <v>2648</v>
      </c>
      <c r="K193" s="1" t="s">
        <v>10</v>
      </c>
      <c r="L193" s="1" t="s">
        <v>2104</v>
      </c>
      <c r="M193" s="1" t="s">
        <v>2094</v>
      </c>
      <c r="N193" s="1" t="s">
        <v>2105</v>
      </c>
      <c r="O193" s="1" t="s">
        <v>2145</v>
      </c>
      <c r="P193" s="1" t="s">
        <v>2146</v>
      </c>
      <c r="Q193" s="1" t="s">
        <v>2057</v>
      </c>
      <c r="R193" s="1" t="s">
        <v>2649</v>
      </c>
      <c r="S193">
        <v>0</v>
      </c>
      <c r="T193">
        <v>1</v>
      </c>
    </row>
    <row r="194" spans="1:20" x14ac:dyDescent="0.25">
      <c r="A194" s="1" t="s">
        <v>1345</v>
      </c>
      <c r="B194" s="1" t="s">
        <v>1346</v>
      </c>
      <c r="C194" s="1" t="s">
        <v>2256</v>
      </c>
      <c r="D194" s="1" t="s">
        <v>44</v>
      </c>
      <c r="E194" s="1" t="s">
        <v>2204</v>
      </c>
      <c r="F194" s="1" t="s">
        <v>2050</v>
      </c>
      <c r="G194" s="1" t="s">
        <v>2298</v>
      </c>
      <c r="H194" s="1" t="s">
        <v>2052</v>
      </c>
      <c r="I194" s="1" t="s">
        <v>2091</v>
      </c>
      <c r="J194" s="1" t="s">
        <v>2650</v>
      </c>
      <c r="K194" s="1" t="s">
        <v>10</v>
      </c>
      <c r="L194" s="1" t="s">
        <v>2161</v>
      </c>
      <c r="M194" s="1" t="s">
        <v>2094</v>
      </c>
      <c r="N194" s="1" t="s">
        <v>2056</v>
      </c>
      <c r="O194" s="1" t="s">
        <v>2300</v>
      </c>
      <c r="P194" s="1" t="s">
        <v>2301</v>
      </c>
      <c r="Q194" s="1" t="s">
        <v>2057</v>
      </c>
      <c r="R194" s="1" t="s">
        <v>2651</v>
      </c>
      <c r="S194">
        <v>0</v>
      </c>
      <c r="T194">
        <v>6</v>
      </c>
    </row>
    <row r="195" spans="1:20" x14ac:dyDescent="0.25">
      <c r="A195" s="1" t="s">
        <v>1653</v>
      </c>
      <c r="B195" s="1" t="s">
        <v>1654</v>
      </c>
      <c r="C195" s="1" t="s">
        <v>2120</v>
      </c>
      <c r="D195" s="1" t="s">
        <v>999</v>
      </c>
      <c r="E195" s="1" t="s">
        <v>2652</v>
      </c>
      <c r="F195" s="1" t="s">
        <v>2111</v>
      </c>
      <c r="G195" s="1" t="s">
        <v>2259</v>
      </c>
      <c r="H195" s="1" t="s">
        <v>2125</v>
      </c>
      <c r="I195" s="1" t="s">
        <v>2091</v>
      </c>
      <c r="J195" s="1" t="s">
        <v>2653</v>
      </c>
      <c r="K195" s="1" t="s">
        <v>10</v>
      </c>
      <c r="L195" s="1" t="s">
        <v>2134</v>
      </c>
      <c r="M195" s="1" t="s">
        <v>2094</v>
      </c>
      <c r="N195" s="1" t="s">
        <v>2105</v>
      </c>
      <c r="O195" s="1" t="s">
        <v>2261</v>
      </c>
      <c r="P195" s="1" t="s">
        <v>2156</v>
      </c>
      <c r="Q195" s="1" t="s">
        <v>2057</v>
      </c>
      <c r="R195" s="1" t="s">
        <v>2654</v>
      </c>
      <c r="S195">
        <v>0</v>
      </c>
      <c r="T195">
        <v>3</v>
      </c>
    </row>
    <row r="196" spans="1:20" x14ac:dyDescent="0.25">
      <c r="A196" s="1" t="s">
        <v>1014</v>
      </c>
      <c r="B196" s="1" t="s">
        <v>1015</v>
      </c>
      <c r="C196" s="1" t="s">
        <v>2158</v>
      </c>
      <c r="D196" s="1" t="s">
        <v>44</v>
      </c>
      <c r="E196" s="1" t="s">
        <v>2204</v>
      </c>
      <c r="F196" s="1" t="s">
        <v>2050</v>
      </c>
      <c r="G196" s="1" t="s">
        <v>2298</v>
      </c>
      <c r="H196" s="1" t="s">
        <v>2052</v>
      </c>
      <c r="I196" s="1" t="s">
        <v>2091</v>
      </c>
      <c r="J196" s="1" t="s">
        <v>2655</v>
      </c>
      <c r="K196" s="1" t="s">
        <v>10</v>
      </c>
      <c r="L196" s="1" t="s">
        <v>2093</v>
      </c>
      <c r="M196" s="1" t="s">
        <v>2094</v>
      </c>
      <c r="N196" s="1" t="s">
        <v>2056</v>
      </c>
      <c r="O196" s="1" t="s">
        <v>2300</v>
      </c>
      <c r="P196" s="1" t="s">
        <v>2301</v>
      </c>
      <c r="Q196" s="1" t="s">
        <v>2057</v>
      </c>
      <c r="R196" s="1" t="s">
        <v>2656</v>
      </c>
      <c r="S196">
        <v>0</v>
      </c>
      <c r="T196">
        <v>7</v>
      </c>
    </row>
    <row r="197" spans="1:20" x14ac:dyDescent="0.25">
      <c r="A197" s="1" t="s">
        <v>1683</v>
      </c>
      <c r="B197" s="1" t="s">
        <v>1684</v>
      </c>
      <c r="C197" s="1" t="s">
        <v>2136</v>
      </c>
      <c r="D197" s="1" t="s">
        <v>29</v>
      </c>
      <c r="E197" s="1" t="s">
        <v>2652</v>
      </c>
      <c r="F197" s="1" t="s">
        <v>2111</v>
      </c>
      <c r="G197" s="1" t="s">
        <v>2259</v>
      </c>
      <c r="H197" s="1" t="s">
        <v>2052</v>
      </c>
      <c r="I197" s="1" t="s">
        <v>2091</v>
      </c>
      <c r="J197" s="1" t="s">
        <v>2657</v>
      </c>
      <c r="K197" s="1" t="s">
        <v>10</v>
      </c>
      <c r="L197" s="1" t="s">
        <v>2274</v>
      </c>
      <c r="M197" s="1" t="s">
        <v>2094</v>
      </c>
      <c r="N197" s="1" t="s">
        <v>2105</v>
      </c>
      <c r="O197" s="1" t="s">
        <v>2261</v>
      </c>
      <c r="P197" s="1" t="s">
        <v>2156</v>
      </c>
      <c r="Q197" s="1" t="s">
        <v>2057</v>
      </c>
      <c r="R197" s="1" t="s">
        <v>2658</v>
      </c>
      <c r="S197">
        <v>0</v>
      </c>
      <c r="T197">
        <v>2</v>
      </c>
    </row>
    <row r="198" spans="1:20" x14ac:dyDescent="0.25">
      <c r="A198" s="1" t="s">
        <v>1807</v>
      </c>
      <c r="B198" s="1" t="s">
        <v>1808</v>
      </c>
      <c r="C198" s="1" t="s">
        <v>2132</v>
      </c>
      <c r="D198" s="1" t="s">
        <v>29</v>
      </c>
      <c r="E198" s="1" t="s">
        <v>2652</v>
      </c>
      <c r="F198" s="1" t="s">
        <v>2111</v>
      </c>
      <c r="G198" s="1" t="s">
        <v>2259</v>
      </c>
      <c r="H198" s="1" t="s">
        <v>2052</v>
      </c>
      <c r="I198" s="1" t="s">
        <v>2091</v>
      </c>
      <c r="J198" s="1" t="s">
        <v>2659</v>
      </c>
      <c r="K198" s="1" t="s">
        <v>10</v>
      </c>
      <c r="L198" s="1" t="s">
        <v>2104</v>
      </c>
      <c r="M198" s="1" t="s">
        <v>2094</v>
      </c>
      <c r="N198" s="1" t="s">
        <v>2105</v>
      </c>
      <c r="O198" s="1" t="s">
        <v>2261</v>
      </c>
      <c r="P198" s="1" t="s">
        <v>2156</v>
      </c>
      <c r="Q198" s="1" t="s">
        <v>2057</v>
      </c>
      <c r="R198" s="1" t="s">
        <v>2660</v>
      </c>
      <c r="S198">
        <v>0</v>
      </c>
      <c r="T198">
        <v>1</v>
      </c>
    </row>
    <row r="199" spans="1:20" x14ac:dyDescent="0.25">
      <c r="A199" s="1" t="s">
        <v>888</v>
      </c>
      <c r="B199" s="1" t="s">
        <v>889</v>
      </c>
      <c r="C199" s="1" t="s">
        <v>2148</v>
      </c>
      <c r="D199" s="1" t="s">
        <v>44</v>
      </c>
      <c r="E199" s="1" t="s">
        <v>2297</v>
      </c>
      <c r="F199" s="1" t="s">
        <v>2050</v>
      </c>
      <c r="G199" s="1" t="s">
        <v>2298</v>
      </c>
      <c r="H199" s="1" t="s">
        <v>2052</v>
      </c>
      <c r="I199" s="1" t="s">
        <v>2091</v>
      </c>
      <c r="J199" s="1" t="s">
        <v>2661</v>
      </c>
      <c r="K199" s="1" t="s">
        <v>12</v>
      </c>
      <c r="L199" s="1" t="s">
        <v>2134</v>
      </c>
      <c r="M199" s="1" t="s">
        <v>2094</v>
      </c>
      <c r="N199" s="1" t="s">
        <v>2056</v>
      </c>
      <c r="O199" s="1" t="s">
        <v>2300</v>
      </c>
      <c r="P199" s="1" t="s">
        <v>2301</v>
      </c>
      <c r="Q199" s="1" t="s">
        <v>2057</v>
      </c>
      <c r="R199" s="1" t="s">
        <v>2662</v>
      </c>
      <c r="S199">
        <v>4</v>
      </c>
      <c r="T199">
        <v>3</v>
      </c>
    </row>
    <row r="200" spans="1:20" x14ac:dyDescent="0.25">
      <c r="A200" s="1" t="s">
        <v>1221</v>
      </c>
      <c r="B200" s="1" t="s">
        <v>1222</v>
      </c>
      <c r="C200" s="1" t="s">
        <v>2256</v>
      </c>
      <c r="D200" s="1" t="s">
        <v>44</v>
      </c>
      <c r="E200" s="1" t="s">
        <v>2204</v>
      </c>
      <c r="F200" s="1" t="s">
        <v>2050</v>
      </c>
      <c r="G200" s="1" t="s">
        <v>2298</v>
      </c>
      <c r="H200" s="1" t="s">
        <v>2052</v>
      </c>
      <c r="I200" s="1" t="s">
        <v>2091</v>
      </c>
      <c r="J200" s="1" t="s">
        <v>2663</v>
      </c>
      <c r="K200" s="1" t="s">
        <v>12</v>
      </c>
      <c r="L200" s="1" t="s">
        <v>2140</v>
      </c>
      <c r="M200" s="1" t="s">
        <v>2094</v>
      </c>
      <c r="N200" s="1" t="s">
        <v>2056</v>
      </c>
      <c r="O200" s="1" t="s">
        <v>2300</v>
      </c>
      <c r="P200" s="1" t="s">
        <v>2301</v>
      </c>
      <c r="Q200" s="1" t="s">
        <v>2057</v>
      </c>
      <c r="R200" s="1" t="s">
        <v>2664</v>
      </c>
      <c r="S200">
        <v>4</v>
      </c>
      <c r="T200">
        <v>0</v>
      </c>
    </row>
    <row r="201" spans="1:20" x14ac:dyDescent="0.25">
      <c r="A201" s="1" t="s">
        <v>1468</v>
      </c>
      <c r="B201" s="1" t="s">
        <v>1469</v>
      </c>
      <c r="C201" s="1" t="s">
        <v>2109</v>
      </c>
      <c r="D201" s="1" t="s">
        <v>29</v>
      </c>
      <c r="E201" s="1" t="s">
        <v>2297</v>
      </c>
      <c r="F201" s="1" t="s">
        <v>2050</v>
      </c>
      <c r="G201" s="1" t="s">
        <v>2090</v>
      </c>
      <c r="H201" s="1" t="s">
        <v>2052</v>
      </c>
      <c r="I201" s="1" t="s">
        <v>2091</v>
      </c>
      <c r="J201" s="1" t="s">
        <v>2665</v>
      </c>
      <c r="K201" s="1" t="s">
        <v>10</v>
      </c>
      <c r="L201" s="1" t="s">
        <v>2113</v>
      </c>
      <c r="M201" s="1" t="s">
        <v>2094</v>
      </c>
      <c r="N201" s="1" t="s">
        <v>2105</v>
      </c>
      <c r="O201" s="1" t="s">
        <v>2095</v>
      </c>
      <c r="P201" s="1" t="s">
        <v>2096</v>
      </c>
      <c r="Q201" s="1" t="s">
        <v>2057</v>
      </c>
      <c r="R201" s="1" t="s">
        <v>2666</v>
      </c>
      <c r="S201">
        <v>0</v>
      </c>
      <c r="T201">
        <v>5</v>
      </c>
    </row>
    <row r="202" spans="1:20" x14ac:dyDescent="0.25">
      <c r="A202" s="1" t="s">
        <v>1016</v>
      </c>
      <c r="B202" s="1" t="s">
        <v>1017</v>
      </c>
      <c r="C202" s="1" t="s">
        <v>2158</v>
      </c>
      <c r="D202" s="1" t="s">
        <v>44</v>
      </c>
      <c r="E202" s="1" t="s">
        <v>2204</v>
      </c>
      <c r="F202" s="1" t="s">
        <v>2050</v>
      </c>
      <c r="G202" s="1" t="s">
        <v>2642</v>
      </c>
      <c r="H202" s="1" t="s">
        <v>2052</v>
      </c>
      <c r="I202" s="1" t="s">
        <v>2091</v>
      </c>
      <c r="J202" s="1" t="s">
        <v>2667</v>
      </c>
      <c r="K202" s="1" t="s">
        <v>1018</v>
      </c>
      <c r="L202" s="1" t="s">
        <v>2104</v>
      </c>
      <c r="M202" s="1" t="s">
        <v>2094</v>
      </c>
      <c r="N202" s="1" t="s">
        <v>2056</v>
      </c>
      <c r="O202" s="1" t="s">
        <v>2644</v>
      </c>
      <c r="P202" s="1" t="s">
        <v>2645</v>
      </c>
      <c r="Q202" s="1" t="s">
        <v>2057</v>
      </c>
      <c r="R202" s="1" t="s">
        <v>2668</v>
      </c>
      <c r="S202">
        <v>4</v>
      </c>
      <c r="T202">
        <v>1</v>
      </c>
    </row>
    <row r="203" spans="1:20" x14ac:dyDescent="0.25">
      <c r="A203" s="1" t="s">
        <v>949</v>
      </c>
      <c r="B203" s="1" t="s">
        <v>950</v>
      </c>
      <c r="C203" s="1" t="s">
        <v>2148</v>
      </c>
      <c r="D203" s="1" t="s">
        <v>44</v>
      </c>
      <c r="E203" s="1" t="s">
        <v>2297</v>
      </c>
      <c r="F203" s="1" t="s">
        <v>2050</v>
      </c>
      <c r="G203" s="1" t="s">
        <v>2642</v>
      </c>
      <c r="H203" s="1" t="s">
        <v>2052</v>
      </c>
      <c r="I203" s="1" t="s">
        <v>2091</v>
      </c>
      <c r="J203" s="1" t="s">
        <v>2669</v>
      </c>
      <c r="K203" s="1" t="s">
        <v>12</v>
      </c>
      <c r="L203" s="1" t="s">
        <v>2104</v>
      </c>
      <c r="M203" s="1" t="s">
        <v>2094</v>
      </c>
      <c r="N203" s="1" t="s">
        <v>2056</v>
      </c>
      <c r="O203" s="1" t="s">
        <v>2644</v>
      </c>
      <c r="P203" s="1" t="s">
        <v>2645</v>
      </c>
      <c r="Q203" s="1" t="s">
        <v>2057</v>
      </c>
      <c r="R203" s="1" t="s">
        <v>2670</v>
      </c>
      <c r="S203">
        <v>4</v>
      </c>
      <c r="T203">
        <v>1</v>
      </c>
    </row>
    <row r="204" spans="1:20" x14ac:dyDescent="0.25">
      <c r="A204" s="1" t="s">
        <v>1847</v>
      </c>
      <c r="B204" s="1" t="s">
        <v>1848</v>
      </c>
      <c r="C204" s="1" t="s">
        <v>2132</v>
      </c>
      <c r="D204" s="1" t="s">
        <v>1280</v>
      </c>
      <c r="E204" s="1" t="s">
        <v>2652</v>
      </c>
      <c r="F204" s="1" t="s">
        <v>2111</v>
      </c>
      <c r="G204" s="1" t="s">
        <v>2259</v>
      </c>
      <c r="H204" s="1" t="s">
        <v>2102</v>
      </c>
      <c r="I204" s="1" t="s">
        <v>2091</v>
      </c>
      <c r="J204" s="1" t="s">
        <v>2671</v>
      </c>
      <c r="K204" s="1" t="s">
        <v>10</v>
      </c>
      <c r="L204" s="1" t="s">
        <v>2641</v>
      </c>
      <c r="M204" s="1" t="s">
        <v>2094</v>
      </c>
      <c r="N204" s="1" t="s">
        <v>2105</v>
      </c>
      <c r="O204" s="1" t="s">
        <v>2261</v>
      </c>
      <c r="P204" s="1" t="s">
        <v>2156</v>
      </c>
      <c r="Q204" s="1" t="s">
        <v>2057</v>
      </c>
      <c r="R204" s="1" t="s">
        <v>2672</v>
      </c>
      <c r="S204">
        <v>0</v>
      </c>
      <c r="T204">
        <v>0.5</v>
      </c>
    </row>
    <row r="205" spans="1:20" x14ac:dyDescent="0.25">
      <c r="A205" s="1" t="s">
        <v>1685</v>
      </c>
      <c r="B205" s="1" t="s">
        <v>1686</v>
      </c>
      <c r="C205" s="1" t="s">
        <v>2136</v>
      </c>
      <c r="D205" s="1" t="s">
        <v>29</v>
      </c>
      <c r="E205" s="1" t="s">
        <v>2652</v>
      </c>
      <c r="F205" s="1" t="s">
        <v>2111</v>
      </c>
      <c r="G205" s="1" t="s">
        <v>2259</v>
      </c>
      <c r="H205" s="1" t="s">
        <v>2052</v>
      </c>
      <c r="I205" s="1" t="s">
        <v>2091</v>
      </c>
      <c r="J205" s="1" t="s">
        <v>2673</v>
      </c>
      <c r="K205" s="1" t="s">
        <v>10</v>
      </c>
      <c r="L205" s="1" t="s">
        <v>2134</v>
      </c>
      <c r="M205" s="1" t="s">
        <v>2094</v>
      </c>
      <c r="N205" s="1" t="s">
        <v>2105</v>
      </c>
      <c r="O205" s="1" t="s">
        <v>2261</v>
      </c>
      <c r="P205" s="1" t="s">
        <v>2156</v>
      </c>
      <c r="Q205" s="1" t="s">
        <v>2057</v>
      </c>
      <c r="R205" s="1" t="s">
        <v>2674</v>
      </c>
      <c r="S205">
        <v>0</v>
      </c>
      <c r="T205">
        <v>3</v>
      </c>
    </row>
    <row r="206" spans="1:20" x14ac:dyDescent="0.25">
      <c r="A206" s="1" t="s">
        <v>1077</v>
      </c>
      <c r="B206" s="1" t="s">
        <v>1078</v>
      </c>
      <c r="C206" s="1" t="s">
        <v>2158</v>
      </c>
      <c r="D206" s="1" t="s">
        <v>44</v>
      </c>
      <c r="E206" s="1" t="s">
        <v>2297</v>
      </c>
      <c r="F206" s="1" t="s">
        <v>2050</v>
      </c>
      <c r="G206" s="1" t="s">
        <v>2090</v>
      </c>
      <c r="H206" s="1" t="s">
        <v>2052</v>
      </c>
      <c r="I206" s="1" t="s">
        <v>2091</v>
      </c>
      <c r="J206" s="1" t="s">
        <v>2675</v>
      </c>
      <c r="K206" s="1" t="s">
        <v>10</v>
      </c>
      <c r="L206" s="1" t="s">
        <v>2590</v>
      </c>
      <c r="M206" s="1" t="s">
        <v>2094</v>
      </c>
      <c r="N206" s="1" t="s">
        <v>2056</v>
      </c>
      <c r="O206" s="1" t="s">
        <v>2095</v>
      </c>
      <c r="P206" s="1" t="s">
        <v>2096</v>
      </c>
      <c r="Q206" s="1" t="s">
        <v>2057</v>
      </c>
      <c r="R206" s="1" t="s">
        <v>2676</v>
      </c>
      <c r="S206">
        <v>0</v>
      </c>
      <c r="T206">
        <v>7</v>
      </c>
    </row>
    <row r="207" spans="1:20" x14ac:dyDescent="0.25">
      <c r="A207" s="1" t="s">
        <v>777</v>
      </c>
      <c r="B207" s="1" t="s">
        <v>778</v>
      </c>
      <c r="C207" s="1" t="s">
        <v>2148</v>
      </c>
      <c r="D207" s="1" t="s">
        <v>44</v>
      </c>
      <c r="E207" s="1" t="s">
        <v>2297</v>
      </c>
      <c r="F207" s="1" t="s">
        <v>2050</v>
      </c>
      <c r="G207" s="1" t="s">
        <v>2642</v>
      </c>
      <c r="H207" s="1" t="s">
        <v>2052</v>
      </c>
      <c r="I207" s="1" t="s">
        <v>2091</v>
      </c>
      <c r="J207" s="1" t="s">
        <v>2677</v>
      </c>
      <c r="K207" s="1" t="s">
        <v>779</v>
      </c>
      <c r="L207" s="1" t="s">
        <v>2134</v>
      </c>
      <c r="M207" s="1" t="s">
        <v>2094</v>
      </c>
      <c r="N207" s="1" t="s">
        <v>2056</v>
      </c>
      <c r="O207" s="1" t="s">
        <v>2644</v>
      </c>
      <c r="P207" s="1" t="s">
        <v>2645</v>
      </c>
      <c r="Q207" s="1" t="s">
        <v>2057</v>
      </c>
      <c r="R207" s="1" t="s">
        <v>2678</v>
      </c>
      <c r="S207">
        <v>4</v>
      </c>
      <c r="T207">
        <v>3</v>
      </c>
    </row>
    <row r="208" spans="1:20" x14ac:dyDescent="0.25">
      <c r="A208" s="1" t="s">
        <v>521</v>
      </c>
      <c r="B208" s="1" t="s">
        <v>522</v>
      </c>
      <c r="C208" s="1" t="s">
        <v>2313</v>
      </c>
      <c r="D208" s="1" t="s">
        <v>44</v>
      </c>
      <c r="E208" s="1" t="s">
        <v>2089</v>
      </c>
      <c r="F208" s="1" t="s">
        <v>2050</v>
      </c>
      <c r="G208" s="1" t="s">
        <v>2642</v>
      </c>
      <c r="H208" s="1" t="s">
        <v>2052</v>
      </c>
      <c r="I208" s="1" t="s">
        <v>2091</v>
      </c>
      <c r="J208" s="1" t="s">
        <v>2679</v>
      </c>
      <c r="K208" s="1" t="s">
        <v>12</v>
      </c>
      <c r="L208" s="1" t="s">
        <v>2680</v>
      </c>
      <c r="M208" s="1" t="s">
        <v>2094</v>
      </c>
      <c r="N208" s="1" t="s">
        <v>2056</v>
      </c>
      <c r="O208" s="1" t="s">
        <v>2644</v>
      </c>
      <c r="P208" s="1" t="s">
        <v>2645</v>
      </c>
      <c r="Q208" s="1" t="s">
        <v>2057</v>
      </c>
      <c r="R208" s="1" t="s">
        <v>2681</v>
      </c>
      <c r="S208">
        <v>4</v>
      </c>
      <c r="T208">
        <v>3</v>
      </c>
    </row>
    <row r="209" spans="1:20" x14ac:dyDescent="0.25">
      <c r="A209" s="1" t="s">
        <v>1560</v>
      </c>
      <c r="B209" s="1" t="s">
        <v>1561</v>
      </c>
      <c r="C209" s="1" t="s">
        <v>2120</v>
      </c>
      <c r="D209" s="1" t="s">
        <v>29</v>
      </c>
      <c r="E209" s="1" t="s">
        <v>2652</v>
      </c>
      <c r="F209" s="1" t="s">
        <v>2111</v>
      </c>
      <c r="G209" s="1" t="s">
        <v>2259</v>
      </c>
      <c r="H209" s="1" t="s">
        <v>2052</v>
      </c>
      <c r="I209" s="1" t="s">
        <v>2091</v>
      </c>
      <c r="J209" s="1" t="s">
        <v>2682</v>
      </c>
      <c r="K209" s="1" t="s">
        <v>10</v>
      </c>
      <c r="L209" s="1" t="s">
        <v>2113</v>
      </c>
      <c r="M209" s="1" t="s">
        <v>2094</v>
      </c>
      <c r="N209" s="1" t="s">
        <v>2105</v>
      </c>
      <c r="O209" s="1" t="s">
        <v>2261</v>
      </c>
      <c r="P209" s="1" t="s">
        <v>2156</v>
      </c>
      <c r="Q209" s="1" t="s">
        <v>2057</v>
      </c>
      <c r="R209" s="1" t="s">
        <v>2683</v>
      </c>
      <c r="S209">
        <v>0</v>
      </c>
      <c r="T209">
        <v>5</v>
      </c>
    </row>
    <row r="210" spans="1:20" x14ac:dyDescent="0.25">
      <c r="A210" s="1" t="s">
        <v>645</v>
      </c>
      <c r="B210" s="1" t="s">
        <v>646</v>
      </c>
      <c r="C210" s="1" t="s">
        <v>2173</v>
      </c>
      <c r="D210" s="1" t="s">
        <v>44</v>
      </c>
      <c r="E210" s="1" t="s">
        <v>2297</v>
      </c>
      <c r="F210" s="1" t="s">
        <v>2050</v>
      </c>
      <c r="G210" s="1" t="s">
        <v>2090</v>
      </c>
      <c r="H210" s="1" t="s">
        <v>2052</v>
      </c>
      <c r="I210" s="1" t="s">
        <v>2091</v>
      </c>
      <c r="J210" s="1" t="s">
        <v>2684</v>
      </c>
      <c r="K210" s="1" t="s">
        <v>10</v>
      </c>
      <c r="L210" s="1" t="s">
        <v>2685</v>
      </c>
      <c r="M210" s="1" t="s">
        <v>2094</v>
      </c>
      <c r="N210" s="1" t="s">
        <v>2056</v>
      </c>
      <c r="O210" s="1" t="s">
        <v>2095</v>
      </c>
      <c r="P210" s="1" t="s">
        <v>2096</v>
      </c>
      <c r="Q210" s="1" t="s">
        <v>2057</v>
      </c>
      <c r="R210" s="1" t="s">
        <v>2686</v>
      </c>
      <c r="S210">
        <v>0</v>
      </c>
      <c r="T210">
        <v>9</v>
      </c>
    </row>
    <row r="211" spans="1:20" x14ac:dyDescent="0.25">
      <c r="A211" s="1" t="s">
        <v>977</v>
      </c>
      <c r="B211" s="1" t="s">
        <v>978</v>
      </c>
      <c r="C211" s="1" t="s">
        <v>2158</v>
      </c>
      <c r="D211" s="1" t="s">
        <v>29</v>
      </c>
      <c r="E211" s="1" t="s">
        <v>2647</v>
      </c>
      <c r="F211" s="1" t="s">
        <v>2111</v>
      </c>
      <c r="G211" s="1" t="s">
        <v>2144</v>
      </c>
      <c r="H211" s="1" t="s">
        <v>2052</v>
      </c>
      <c r="I211" s="1" t="s">
        <v>2091</v>
      </c>
      <c r="J211" s="1" t="s">
        <v>2687</v>
      </c>
      <c r="K211" s="1" t="s">
        <v>10</v>
      </c>
      <c r="L211" s="1" t="s">
        <v>2688</v>
      </c>
      <c r="M211" s="1" t="s">
        <v>2094</v>
      </c>
      <c r="N211" s="1" t="s">
        <v>2105</v>
      </c>
      <c r="O211" s="1" t="s">
        <v>2145</v>
      </c>
      <c r="P211" s="1" t="s">
        <v>2146</v>
      </c>
      <c r="Q211" s="1" t="s">
        <v>2057</v>
      </c>
      <c r="R211" s="1" t="s">
        <v>2689</v>
      </c>
      <c r="S211">
        <v>0</v>
      </c>
      <c r="T211">
        <v>3</v>
      </c>
    </row>
    <row r="212" spans="1:20" x14ac:dyDescent="0.25">
      <c r="A212" s="1" t="s">
        <v>684</v>
      </c>
      <c r="B212" s="1" t="s">
        <v>685</v>
      </c>
      <c r="C212" s="1" t="s">
        <v>2173</v>
      </c>
      <c r="D212" s="1" t="s">
        <v>44</v>
      </c>
      <c r="E212" s="1" t="s">
        <v>2297</v>
      </c>
      <c r="F212" s="1" t="s">
        <v>2050</v>
      </c>
      <c r="G212" s="1" t="s">
        <v>2642</v>
      </c>
      <c r="H212" s="1" t="s">
        <v>2052</v>
      </c>
      <c r="I212" s="1" t="s">
        <v>2091</v>
      </c>
      <c r="J212" s="1" t="s">
        <v>2690</v>
      </c>
      <c r="K212" s="1" t="s">
        <v>12</v>
      </c>
      <c r="L212" s="1" t="s">
        <v>2134</v>
      </c>
      <c r="M212" s="1" t="s">
        <v>2094</v>
      </c>
      <c r="N212" s="1" t="s">
        <v>2056</v>
      </c>
      <c r="O212" s="1" t="s">
        <v>2644</v>
      </c>
      <c r="P212" s="1" t="s">
        <v>2645</v>
      </c>
      <c r="Q212" s="1" t="s">
        <v>2057</v>
      </c>
      <c r="R212" s="1" t="s">
        <v>2691</v>
      </c>
      <c r="S212">
        <v>4</v>
      </c>
      <c r="T212">
        <v>3</v>
      </c>
    </row>
    <row r="213" spans="1:20" x14ac:dyDescent="0.25">
      <c r="A213" s="1" t="s">
        <v>934</v>
      </c>
      <c r="B213" s="1" t="s">
        <v>935</v>
      </c>
      <c r="C213" s="1" t="s">
        <v>2148</v>
      </c>
      <c r="D213" s="1" t="s">
        <v>44</v>
      </c>
      <c r="E213" s="1" t="s">
        <v>2297</v>
      </c>
      <c r="F213" s="1" t="s">
        <v>2050</v>
      </c>
      <c r="G213" s="1" t="s">
        <v>2298</v>
      </c>
      <c r="H213" s="1" t="s">
        <v>2052</v>
      </c>
      <c r="I213" s="1" t="s">
        <v>2091</v>
      </c>
      <c r="J213" s="1" t="s">
        <v>2692</v>
      </c>
      <c r="K213" s="1" t="s">
        <v>10</v>
      </c>
      <c r="L213" s="1" t="s">
        <v>2575</v>
      </c>
      <c r="M213" s="1" t="s">
        <v>2094</v>
      </c>
      <c r="N213" s="1" t="s">
        <v>2056</v>
      </c>
      <c r="O213" s="1" t="s">
        <v>2300</v>
      </c>
      <c r="P213" s="1" t="s">
        <v>2301</v>
      </c>
      <c r="Q213" s="1" t="s">
        <v>2057</v>
      </c>
      <c r="R213" s="1" t="s">
        <v>2693</v>
      </c>
      <c r="S213">
        <v>0</v>
      </c>
      <c r="T213">
        <v>10</v>
      </c>
    </row>
    <row r="214" spans="1:20" x14ac:dyDescent="0.25">
      <c r="A214" s="1" t="s">
        <v>1184</v>
      </c>
      <c r="B214" s="1" t="s">
        <v>1185</v>
      </c>
      <c r="C214" s="1" t="s">
        <v>2256</v>
      </c>
      <c r="D214" s="1" t="s">
        <v>29</v>
      </c>
      <c r="E214" s="1" t="s">
        <v>2647</v>
      </c>
      <c r="F214" s="1" t="s">
        <v>2111</v>
      </c>
      <c r="G214" s="1" t="s">
        <v>2259</v>
      </c>
      <c r="H214" s="1" t="s">
        <v>2052</v>
      </c>
      <c r="I214" s="1" t="s">
        <v>2091</v>
      </c>
      <c r="J214" s="1" t="s">
        <v>2694</v>
      </c>
      <c r="K214" s="1" t="s">
        <v>10</v>
      </c>
      <c r="L214" s="1" t="s">
        <v>2113</v>
      </c>
      <c r="M214" s="1" t="s">
        <v>2094</v>
      </c>
      <c r="N214" s="1" t="s">
        <v>2105</v>
      </c>
      <c r="O214" s="1" t="s">
        <v>2261</v>
      </c>
      <c r="P214" s="1" t="s">
        <v>2156</v>
      </c>
      <c r="Q214" s="1" t="s">
        <v>2057</v>
      </c>
      <c r="R214" s="1" t="s">
        <v>2695</v>
      </c>
      <c r="S214">
        <v>0</v>
      </c>
      <c r="T214">
        <v>5</v>
      </c>
    </row>
    <row r="215" spans="1:20" x14ac:dyDescent="0.25">
      <c r="A215" s="1" t="s">
        <v>780</v>
      </c>
      <c r="B215" s="1" t="s">
        <v>781</v>
      </c>
      <c r="C215" s="1" t="s">
        <v>2148</v>
      </c>
      <c r="D215" s="1" t="s">
        <v>44</v>
      </c>
      <c r="E215" s="1" t="s">
        <v>2297</v>
      </c>
      <c r="F215" s="1" t="s">
        <v>2050</v>
      </c>
      <c r="G215" s="1" t="s">
        <v>2298</v>
      </c>
      <c r="H215" s="1" t="s">
        <v>2052</v>
      </c>
      <c r="I215" s="1" t="s">
        <v>2091</v>
      </c>
      <c r="J215" s="1" t="s">
        <v>2696</v>
      </c>
      <c r="K215" s="1" t="s">
        <v>10</v>
      </c>
      <c r="L215" s="1" t="s">
        <v>2685</v>
      </c>
      <c r="M215" s="1" t="s">
        <v>2094</v>
      </c>
      <c r="N215" s="1" t="s">
        <v>2056</v>
      </c>
      <c r="O215" s="1" t="s">
        <v>2300</v>
      </c>
      <c r="P215" s="1" t="s">
        <v>2301</v>
      </c>
      <c r="Q215" s="1" t="s">
        <v>2057</v>
      </c>
      <c r="R215" s="1" t="s">
        <v>2697</v>
      </c>
      <c r="S215">
        <v>0</v>
      </c>
      <c r="T215">
        <v>9</v>
      </c>
    </row>
    <row r="216" spans="1:20" x14ac:dyDescent="0.25">
      <c r="A216" s="1" t="s">
        <v>1552</v>
      </c>
      <c r="B216" s="1" t="s">
        <v>5154</v>
      </c>
      <c r="C216" s="1" t="s">
        <v>2109</v>
      </c>
      <c r="D216" s="1" t="s">
        <v>29</v>
      </c>
      <c r="E216" s="1" t="s">
        <v>2652</v>
      </c>
      <c r="F216" s="1" t="s">
        <v>2111</v>
      </c>
      <c r="G216" s="1" t="s">
        <v>2259</v>
      </c>
      <c r="H216" s="1" t="s">
        <v>2052</v>
      </c>
      <c r="I216" s="1" t="s">
        <v>2091</v>
      </c>
      <c r="J216" s="1" t="s">
        <v>4992</v>
      </c>
      <c r="K216" s="1" t="s">
        <v>10</v>
      </c>
      <c r="L216" s="1" t="s">
        <v>2152</v>
      </c>
      <c r="M216" s="1" t="s">
        <v>2094</v>
      </c>
      <c r="N216" s="1" t="s">
        <v>2105</v>
      </c>
      <c r="O216" s="1" t="s">
        <v>2261</v>
      </c>
      <c r="P216" s="1" t="s">
        <v>2156</v>
      </c>
      <c r="Q216" s="1" t="s">
        <v>2057</v>
      </c>
      <c r="R216" s="1" t="s">
        <v>5167</v>
      </c>
      <c r="S216">
        <v>0</v>
      </c>
      <c r="T216">
        <v>4</v>
      </c>
    </row>
    <row r="217" spans="1:20" x14ac:dyDescent="0.25">
      <c r="A217" s="1" t="s">
        <v>651</v>
      </c>
      <c r="B217" s="1" t="s">
        <v>652</v>
      </c>
      <c r="C217" s="1" t="s">
        <v>2173</v>
      </c>
      <c r="D217" s="1" t="s">
        <v>44</v>
      </c>
      <c r="E217" s="1" t="s">
        <v>2297</v>
      </c>
      <c r="F217" s="1" t="s">
        <v>2050</v>
      </c>
      <c r="G217" s="1" t="s">
        <v>2298</v>
      </c>
      <c r="H217" s="1" t="s">
        <v>2052</v>
      </c>
      <c r="I217" s="1" t="s">
        <v>2091</v>
      </c>
      <c r="J217" s="1" t="s">
        <v>2698</v>
      </c>
      <c r="K217" s="1" t="s">
        <v>12</v>
      </c>
      <c r="L217" s="1" t="s">
        <v>2113</v>
      </c>
      <c r="M217" s="1" t="s">
        <v>2094</v>
      </c>
      <c r="N217" s="1" t="s">
        <v>2056</v>
      </c>
      <c r="O217" s="1" t="s">
        <v>2300</v>
      </c>
      <c r="P217" s="1" t="s">
        <v>2301</v>
      </c>
      <c r="Q217" s="1" t="s">
        <v>2057</v>
      </c>
      <c r="R217" s="1" t="s">
        <v>2699</v>
      </c>
      <c r="S217">
        <v>4</v>
      </c>
      <c r="T217">
        <v>5</v>
      </c>
    </row>
    <row r="218" spans="1:20" x14ac:dyDescent="0.25">
      <c r="A218" s="1" t="s">
        <v>579</v>
      </c>
      <c r="B218" s="1" t="s">
        <v>580</v>
      </c>
      <c r="C218" s="1" t="s">
        <v>2173</v>
      </c>
      <c r="D218" s="1" t="s">
        <v>44</v>
      </c>
      <c r="E218" s="1" t="s">
        <v>2297</v>
      </c>
      <c r="F218" s="1" t="s">
        <v>2050</v>
      </c>
      <c r="G218" s="1" t="s">
        <v>2298</v>
      </c>
      <c r="H218" s="1" t="s">
        <v>2052</v>
      </c>
      <c r="I218" s="1" t="s">
        <v>2091</v>
      </c>
      <c r="J218" s="1" t="s">
        <v>2700</v>
      </c>
      <c r="K218" s="1" t="s">
        <v>581</v>
      </c>
      <c r="L218" s="1" t="s">
        <v>2701</v>
      </c>
      <c r="M218" s="1" t="s">
        <v>2094</v>
      </c>
      <c r="N218" s="1" t="s">
        <v>2056</v>
      </c>
      <c r="O218" s="1" t="s">
        <v>2300</v>
      </c>
      <c r="P218" s="1" t="s">
        <v>2301</v>
      </c>
      <c r="Q218" s="1" t="s">
        <v>2057</v>
      </c>
      <c r="R218" s="1" t="s">
        <v>2702</v>
      </c>
      <c r="S218">
        <v>4</v>
      </c>
      <c r="T218">
        <v>3</v>
      </c>
    </row>
    <row r="219" spans="1:20" x14ac:dyDescent="0.25">
      <c r="A219" s="1" t="s">
        <v>1019</v>
      </c>
      <c r="B219" s="1" t="s">
        <v>1020</v>
      </c>
      <c r="C219" s="1" t="s">
        <v>2158</v>
      </c>
      <c r="D219" s="1" t="s">
        <v>44</v>
      </c>
      <c r="E219" s="1" t="s">
        <v>2204</v>
      </c>
      <c r="F219" s="1" t="s">
        <v>2050</v>
      </c>
      <c r="G219" s="1" t="s">
        <v>2298</v>
      </c>
      <c r="H219" s="1" t="s">
        <v>2052</v>
      </c>
      <c r="I219" s="1" t="s">
        <v>2091</v>
      </c>
      <c r="J219" s="1" t="s">
        <v>2703</v>
      </c>
      <c r="K219" s="1" t="s">
        <v>12</v>
      </c>
      <c r="L219" s="1" t="s">
        <v>2104</v>
      </c>
      <c r="M219" s="1" t="s">
        <v>2094</v>
      </c>
      <c r="N219" s="1" t="s">
        <v>2056</v>
      </c>
      <c r="O219" s="1" t="s">
        <v>2300</v>
      </c>
      <c r="P219" s="1" t="s">
        <v>2301</v>
      </c>
      <c r="Q219" s="1" t="s">
        <v>2057</v>
      </c>
      <c r="R219" s="1" t="s">
        <v>2704</v>
      </c>
      <c r="S219">
        <v>4</v>
      </c>
      <c r="T219">
        <v>1</v>
      </c>
    </row>
    <row r="220" spans="1:20" x14ac:dyDescent="0.25">
      <c r="A220" s="1" t="s">
        <v>1021</v>
      </c>
      <c r="B220" s="1" t="s">
        <v>1022</v>
      </c>
      <c r="C220" s="1" t="s">
        <v>2158</v>
      </c>
      <c r="D220" s="1" t="s">
        <v>44</v>
      </c>
      <c r="E220" s="1" t="s">
        <v>2372</v>
      </c>
      <c r="F220" s="1" t="s">
        <v>2100</v>
      </c>
      <c r="G220" s="1" t="s">
        <v>2376</v>
      </c>
      <c r="H220" s="1" t="s">
        <v>2052</v>
      </c>
      <c r="I220" s="1" t="s">
        <v>2091</v>
      </c>
      <c r="J220" s="1" t="s">
        <v>2705</v>
      </c>
      <c r="K220" s="1" t="s">
        <v>10</v>
      </c>
      <c r="L220" s="1" t="s">
        <v>2113</v>
      </c>
      <c r="M220" s="1" t="s">
        <v>2094</v>
      </c>
      <c r="N220" s="1" t="s">
        <v>2056</v>
      </c>
      <c r="O220" s="1" t="s">
        <v>2378</v>
      </c>
      <c r="P220" s="1" t="s">
        <v>2379</v>
      </c>
      <c r="Q220" s="1" t="s">
        <v>2057</v>
      </c>
      <c r="R220" s="1" t="s">
        <v>2706</v>
      </c>
      <c r="S220">
        <v>0</v>
      </c>
      <c r="T220">
        <v>5</v>
      </c>
    </row>
    <row r="221" spans="1:20" x14ac:dyDescent="0.25">
      <c r="A221" s="1" t="s">
        <v>219</v>
      </c>
      <c r="B221" s="1" t="s">
        <v>220</v>
      </c>
      <c r="C221" s="1" t="s">
        <v>2088</v>
      </c>
      <c r="D221" s="1" t="s">
        <v>44</v>
      </c>
      <c r="E221" s="1" t="s">
        <v>2415</v>
      </c>
      <c r="F221" s="1" t="s">
        <v>2050</v>
      </c>
      <c r="G221" s="1" t="s">
        <v>2205</v>
      </c>
      <c r="H221" s="1" t="s">
        <v>2052</v>
      </c>
      <c r="I221" s="1" t="s">
        <v>2091</v>
      </c>
      <c r="J221" s="1" t="s">
        <v>2707</v>
      </c>
      <c r="K221" s="1" t="s">
        <v>12</v>
      </c>
      <c r="L221" s="1" t="s">
        <v>2708</v>
      </c>
      <c r="M221" s="1" t="s">
        <v>2094</v>
      </c>
      <c r="N221" s="1" t="s">
        <v>2056</v>
      </c>
      <c r="O221" s="1" t="s">
        <v>2208</v>
      </c>
      <c r="P221" s="1" t="s">
        <v>2096</v>
      </c>
      <c r="Q221" s="1" t="s">
        <v>2057</v>
      </c>
      <c r="R221" s="1" t="s">
        <v>2709</v>
      </c>
      <c r="S221">
        <v>4</v>
      </c>
      <c r="T221">
        <v>5</v>
      </c>
    </row>
    <row r="222" spans="1:20" x14ac:dyDescent="0.25">
      <c r="A222" s="1" t="s">
        <v>1186</v>
      </c>
      <c r="B222" s="1" t="s">
        <v>1187</v>
      </c>
      <c r="C222" s="1" t="s">
        <v>2256</v>
      </c>
      <c r="D222" s="1" t="s">
        <v>29</v>
      </c>
      <c r="E222" s="1" t="s">
        <v>2372</v>
      </c>
      <c r="F222" s="1" t="s">
        <v>2111</v>
      </c>
      <c r="G222" s="1" t="s">
        <v>2124</v>
      </c>
      <c r="H222" s="1" t="s">
        <v>2052</v>
      </c>
      <c r="I222" s="1" t="s">
        <v>2091</v>
      </c>
      <c r="J222" s="1" t="s">
        <v>2710</v>
      </c>
      <c r="K222" s="1" t="s">
        <v>12</v>
      </c>
      <c r="L222" s="1" t="s">
        <v>2104</v>
      </c>
      <c r="M222" s="1" t="s">
        <v>2094</v>
      </c>
      <c r="N222" s="1" t="s">
        <v>2105</v>
      </c>
      <c r="O222" s="1" t="s">
        <v>2127</v>
      </c>
      <c r="P222" s="1" t="s">
        <v>2096</v>
      </c>
      <c r="Q222" s="1" t="s">
        <v>2057</v>
      </c>
      <c r="R222" s="1" t="s">
        <v>2711</v>
      </c>
      <c r="S222">
        <v>4</v>
      </c>
      <c r="T222">
        <v>1</v>
      </c>
    </row>
    <row r="223" spans="1:20" x14ac:dyDescent="0.25">
      <c r="A223" s="1" t="s">
        <v>582</v>
      </c>
      <c r="B223" s="1" t="s">
        <v>583</v>
      </c>
      <c r="C223" s="1" t="s">
        <v>2173</v>
      </c>
      <c r="D223" s="1" t="s">
        <v>44</v>
      </c>
      <c r="E223" s="1" t="s">
        <v>2415</v>
      </c>
      <c r="F223" s="1" t="s">
        <v>2100</v>
      </c>
      <c r="G223" s="1" t="s">
        <v>2642</v>
      </c>
      <c r="H223" s="1" t="s">
        <v>2052</v>
      </c>
      <c r="I223" s="1" t="s">
        <v>2091</v>
      </c>
      <c r="J223" s="1" t="s">
        <v>2712</v>
      </c>
      <c r="K223" s="1" t="s">
        <v>581</v>
      </c>
      <c r="L223" s="1" t="s">
        <v>2134</v>
      </c>
      <c r="M223" s="1" t="s">
        <v>2094</v>
      </c>
      <c r="N223" s="1" t="s">
        <v>2056</v>
      </c>
      <c r="O223" s="1" t="s">
        <v>2644</v>
      </c>
      <c r="P223" s="1" t="s">
        <v>2645</v>
      </c>
      <c r="Q223" s="1" t="s">
        <v>2057</v>
      </c>
      <c r="R223" s="1" t="s">
        <v>2713</v>
      </c>
      <c r="S223">
        <v>4</v>
      </c>
      <c r="T223">
        <v>3</v>
      </c>
    </row>
    <row r="224" spans="1:20" x14ac:dyDescent="0.25">
      <c r="A224" s="1" t="s">
        <v>392</v>
      </c>
      <c r="B224" s="1" t="s">
        <v>393</v>
      </c>
      <c r="C224" s="1" t="s">
        <v>2313</v>
      </c>
      <c r="D224" s="1" t="s">
        <v>44</v>
      </c>
      <c r="E224" s="1" t="s">
        <v>2214</v>
      </c>
      <c r="F224" s="1" t="s">
        <v>2050</v>
      </c>
      <c r="G224" s="1" t="s">
        <v>2428</v>
      </c>
      <c r="H224" s="1" t="s">
        <v>2052</v>
      </c>
      <c r="I224" s="1" t="s">
        <v>2091</v>
      </c>
      <c r="J224" s="1" t="s">
        <v>2714</v>
      </c>
      <c r="K224" s="1" t="s">
        <v>12</v>
      </c>
      <c r="L224" s="1" t="s">
        <v>2113</v>
      </c>
      <c r="M224" s="1" t="s">
        <v>2094</v>
      </c>
      <c r="N224" s="1" t="s">
        <v>2056</v>
      </c>
      <c r="O224" s="1" t="s">
        <v>2430</v>
      </c>
      <c r="P224" s="1" t="s">
        <v>2431</v>
      </c>
      <c r="Q224" s="1" t="s">
        <v>2057</v>
      </c>
      <c r="R224" s="1" t="s">
        <v>2715</v>
      </c>
      <c r="S224">
        <v>4</v>
      </c>
      <c r="T224">
        <v>5</v>
      </c>
    </row>
    <row r="225" spans="1:20" x14ac:dyDescent="0.25">
      <c r="A225" s="1" t="s">
        <v>221</v>
      </c>
      <c r="B225" s="1" t="s">
        <v>222</v>
      </c>
      <c r="C225" s="1" t="s">
        <v>2088</v>
      </c>
      <c r="D225" s="1" t="s">
        <v>44</v>
      </c>
      <c r="E225" s="1" t="s">
        <v>2214</v>
      </c>
      <c r="F225" s="1" t="s">
        <v>2427</v>
      </c>
      <c r="G225" s="1" t="s">
        <v>2428</v>
      </c>
      <c r="H225" s="1" t="s">
        <v>2052</v>
      </c>
      <c r="I225" s="1" t="s">
        <v>2091</v>
      </c>
      <c r="J225" s="1" t="s">
        <v>2716</v>
      </c>
      <c r="K225" s="1" t="s">
        <v>12</v>
      </c>
      <c r="L225" s="1" t="s">
        <v>2113</v>
      </c>
      <c r="M225" s="1" t="s">
        <v>2094</v>
      </c>
      <c r="N225" s="1" t="s">
        <v>2056</v>
      </c>
      <c r="O225" s="1" t="s">
        <v>2430</v>
      </c>
      <c r="P225" s="1" t="s">
        <v>2431</v>
      </c>
      <c r="Q225" s="1" t="s">
        <v>2057</v>
      </c>
      <c r="R225" s="1" t="s">
        <v>2717</v>
      </c>
      <c r="S225">
        <v>4</v>
      </c>
      <c r="T225">
        <v>5</v>
      </c>
    </row>
    <row r="226" spans="1:20" x14ac:dyDescent="0.25">
      <c r="A226" s="1" t="s">
        <v>394</v>
      </c>
      <c r="B226" s="1" t="s">
        <v>395</v>
      </c>
      <c r="C226" s="1" t="s">
        <v>2313</v>
      </c>
      <c r="D226" s="1" t="s">
        <v>44</v>
      </c>
      <c r="E226" s="1" t="s">
        <v>2214</v>
      </c>
      <c r="F226" s="1" t="s">
        <v>2050</v>
      </c>
      <c r="G226" s="1" t="s">
        <v>2428</v>
      </c>
      <c r="H226" s="1" t="s">
        <v>2052</v>
      </c>
      <c r="I226" s="1" t="s">
        <v>2091</v>
      </c>
      <c r="J226" s="1" t="s">
        <v>2718</v>
      </c>
      <c r="K226" s="1" t="s">
        <v>396</v>
      </c>
      <c r="L226" s="1" t="s">
        <v>2113</v>
      </c>
      <c r="M226" s="1" t="s">
        <v>2094</v>
      </c>
      <c r="N226" s="1" t="s">
        <v>2056</v>
      </c>
      <c r="O226" s="1" t="s">
        <v>2430</v>
      </c>
      <c r="P226" s="1" t="s">
        <v>2431</v>
      </c>
      <c r="Q226" s="1" t="s">
        <v>2057</v>
      </c>
      <c r="R226" s="1" t="s">
        <v>2719</v>
      </c>
      <c r="S226">
        <v>4</v>
      </c>
      <c r="T226">
        <v>5</v>
      </c>
    </row>
    <row r="227" spans="1:20" x14ac:dyDescent="0.25">
      <c r="A227" s="1" t="s">
        <v>223</v>
      </c>
      <c r="B227" s="1" t="s">
        <v>224</v>
      </c>
      <c r="C227" s="1" t="s">
        <v>2088</v>
      </c>
      <c r="D227" s="1" t="s">
        <v>44</v>
      </c>
      <c r="E227" s="1" t="s">
        <v>2214</v>
      </c>
      <c r="F227" s="1" t="s">
        <v>2427</v>
      </c>
      <c r="G227" s="1" t="s">
        <v>2428</v>
      </c>
      <c r="H227" s="1" t="s">
        <v>2052</v>
      </c>
      <c r="I227" s="1" t="s">
        <v>2091</v>
      </c>
      <c r="J227" s="1" t="s">
        <v>2720</v>
      </c>
      <c r="K227" s="1" t="s">
        <v>12</v>
      </c>
      <c r="L227" s="1" t="s">
        <v>2113</v>
      </c>
      <c r="M227" s="1" t="s">
        <v>2094</v>
      </c>
      <c r="N227" s="1" t="s">
        <v>2056</v>
      </c>
      <c r="O227" s="1" t="s">
        <v>2430</v>
      </c>
      <c r="P227" s="1" t="s">
        <v>2431</v>
      </c>
      <c r="Q227" s="1" t="s">
        <v>2057</v>
      </c>
      <c r="R227" s="1" t="s">
        <v>2721</v>
      </c>
      <c r="S227">
        <v>4</v>
      </c>
      <c r="T227">
        <v>5</v>
      </c>
    </row>
    <row r="228" spans="1:20" x14ac:dyDescent="0.25">
      <c r="A228" s="1" t="s">
        <v>782</v>
      </c>
      <c r="B228" s="1" t="s">
        <v>783</v>
      </c>
      <c r="C228" s="1" t="s">
        <v>2148</v>
      </c>
      <c r="D228" s="1" t="s">
        <v>44</v>
      </c>
      <c r="E228" s="1" t="s">
        <v>2372</v>
      </c>
      <c r="F228" s="1" t="s">
        <v>2050</v>
      </c>
      <c r="G228" s="1" t="s">
        <v>2298</v>
      </c>
      <c r="H228" s="1" t="s">
        <v>2052</v>
      </c>
      <c r="I228" s="1" t="s">
        <v>2091</v>
      </c>
      <c r="J228" s="1" t="s">
        <v>2722</v>
      </c>
      <c r="K228" s="1" t="s">
        <v>12</v>
      </c>
      <c r="L228" s="1" t="s">
        <v>2134</v>
      </c>
      <c r="M228" s="1" t="s">
        <v>2094</v>
      </c>
      <c r="N228" s="1" t="s">
        <v>2056</v>
      </c>
      <c r="O228" s="1" t="s">
        <v>2300</v>
      </c>
      <c r="P228" s="1" t="s">
        <v>2301</v>
      </c>
      <c r="Q228" s="1" t="s">
        <v>2057</v>
      </c>
      <c r="R228" s="1" t="s">
        <v>2723</v>
      </c>
      <c r="S228">
        <v>4</v>
      </c>
      <c r="T228">
        <v>3</v>
      </c>
    </row>
    <row r="229" spans="1:20" x14ac:dyDescent="0.25">
      <c r="A229" s="1" t="s">
        <v>225</v>
      </c>
      <c r="B229" s="1" t="s">
        <v>226</v>
      </c>
      <c r="C229" s="1" t="s">
        <v>2088</v>
      </c>
      <c r="D229" s="1" t="s">
        <v>44</v>
      </c>
      <c r="E229" s="1" t="s">
        <v>2214</v>
      </c>
      <c r="F229" s="1" t="s">
        <v>2427</v>
      </c>
      <c r="G229" s="1" t="s">
        <v>2428</v>
      </c>
      <c r="H229" s="1" t="s">
        <v>2052</v>
      </c>
      <c r="I229" s="1" t="s">
        <v>2091</v>
      </c>
      <c r="J229" s="1" t="s">
        <v>2724</v>
      </c>
      <c r="K229" s="1" t="s">
        <v>174</v>
      </c>
      <c r="L229" s="1" t="s">
        <v>2161</v>
      </c>
      <c r="M229" s="1" t="s">
        <v>2094</v>
      </c>
      <c r="N229" s="1" t="s">
        <v>2056</v>
      </c>
      <c r="O229" s="1" t="s">
        <v>2430</v>
      </c>
      <c r="P229" s="1" t="s">
        <v>2431</v>
      </c>
      <c r="Q229" s="1" t="s">
        <v>2057</v>
      </c>
      <c r="R229" s="1" t="s">
        <v>2725</v>
      </c>
      <c r="S229">
        <v>4</v>
      </c>
      <c r="T229">
        <v>6</v>
      </c>
    </row>
    <row r="230" spans="1:20" x14ac:dyDescent="0.25">
      <c r="A230" s="1" t="s">
        <v>784</v>
      </c>
      <c r="B230" s="1" t="s">
        <v>785</v>
      </c>
      <c r="C230" s="1" t="s">
        <v>2148</v>
      </c>
      <c r="D230" s="1" t="s">
        <v>44</v>
      </c>
      <c r="E230" s="1" t="s">
        <v>2372</v>
      </c>
      <c r="F230" s="1" t="s">
        <v>2050</v>
      </c>
      <c r="G230" s="1" t="s">
        <v>2298</v>
      </c>
      <c r="H230" s="1" t="s">
        <v>2052</v>
      </c>
      <c r="I230" s="1" t="s">
        <v>2091</v>
      </c>
      <c r="J230" s="1" t="s">
        <v>2726</v>
      </c>
      <c r="K230" s="1" t="s">
        <v>12</v>
      </c>
      <c r="L230" s="1" t="s">
        <v>2134</v>
      </c>
      <c r="M230" s="1" t="s">
        <v>2094</v>
      </c>
      <c r="N230" s="1" t="s">
        <v>2056</v>
      </c>
      <c r="O230" s="1" t="s">
        <v>2300</v>
      </c>
      <c r="P230" s="1" t="s">
        <v>2301</v>
      </c>
      <c r="Q230" s="1" t="s">
        <v>2057</v>
      </c>
      <c r="R230" s="1" t="s">
        <v>2727</v>
      </c>
      <c r="S230">
        <v>4</v>
      </c>
      <c r="T230">
        <v>3</v>
      </c>
    </row>
    <row r="231" spans="1:20" x14ac:dyDescent="0.25">
      <c r="A231" s="1" t="s">
        <v>461</v>
      </c>
      <c r="B231" s="1" t="s">
        <v>462</v>
      </c>
      <c r="C231" s="1" t="s">
        <v>2313</v>
      </c>
      <c r="D231" s="1" t="s">
        <v>44</v>
      </c>
      <c r="E231" s="1" t="s">
        <v>2214</v>
      </c>
      <c r="F231" s="1" t="s">
        <v>2050</v>
      </c>
      <c r="G231" s="1" t="s">
        <v>2428</v>
      </c>
      <c r="H231" s="1" t="s">
        <v>2052</v>
      </c>
      <c r="I231" s="1" t="s">
        <v>2091</v>
      </c>
      <c r="J231" s="1" t="s">
        <v>2728</v>
      </c>
      <c r="K231" s="1" t="s">
        <v>463</v>
      </c>
      <c r="L231" s="1" t="s">
        <v>2134</v>
      </c>
      <c r="M231" s="1" t="s">
        <v>2094</v>
      </c>
      <c r="N231" s="1" t="s">
        <v>2056</v>
      </c>
      <c r="O231" s="1" t="s">
        <v>2430</v>
      </c>
      <c r="P231" s="1" t="s">
        <v>2431</v>
      </c>
      <c r="Q231" s="1" t="s">
        <v>2057</v>
      </c>
      <c r="R231" s="1" t="s">
        <v>2729</v>
      </c>
      <c r="S231">
        <v>4</v>
      </c>
      <c r="T231">
        <v>3</v>
      </c>
    </row>
    <row r="232" spans="1:20" x14ac:dyDescent="0.25">
      <c r="A232" s="1" t="s">
        <v>397</v>
      </c>
      <c r="B232" s="1" t="s">
        <v>398</v>
      </c>
      <c r="C232" s="1" t="s">
        <v>2313</v>
      </c>
      <c r="D232" s="1" t="s">
        <v>44</v>
      </c>
      <c r="E232" s="1" t="s">
        <v>2214</v>
      </c>
      <c r="F232" s="1" t="s">
        <v>2050</v>
      </c>
      <c r="G232" s="1" t="s">
        <v>2428</v>
      </c>
      <c r="H232" s="1" t="s">
        <v>2052</v>
      </c>
      <c r="I232" s="1" t="s">
        <v>2091</v>
      </c>
      <c r="J232" s="1" t="s">
        <v>2730</v>
      </c>
      <c r="K232" s="1" t="s">
        <v>12</v>
      </c>
      <c r="L232" s="1" t="s">
        <v>2134</v>
      </c>
      <c r="M232" s="1" t="s">
        <v>2094</v>
      </c>
      <c r="N232" s="1" t="s">
        <v>2056</v>
      </c>
      <c r="O232" s="1" t="s">
        <v>2430</v>
      </c>
      <c r="P232" s="1" t="s">
        <v>2431</v>
      </c>
      <c r="Q232" s="1" t="s">
        <v>2057</v>
      </c>
      <c r="R232" s="1" t="s">
        <v>2731</v>
      </c>
      <c r="S232">
        <v>4</v>
      </c>
      <c r="T232">
        <v>3</v>
      </c>
    </row>
    <row r="233" spans="1:20" x14ac:dyDescent="0.25">
      <c r="A233" s="1" t="s">
        <v>399</v>
      </c>
      <c r="B233" s="1" t="s">
        <v>400</v>
      </c>
      <c r="C233" s="1" t="s">
        <v>2313</v>
      </c>
      <c r="D233" s="1" t="s">
        <v>44</v>
      </c>
      <c r="E233" s="1" t="s">
        <v>2214</v>
      </c>
      <c r="F233" s="1" t="s">
        <v>2050</v>
      </c>
      <c r="G233" s="1" t="s">
        <v>2428</v>
      </c>
      <c r="H233" s="1" t="s">
        <v>2052</v>
      </c>
      <c r="I233" s="1" t="s">
        <v>2091</v>
      </c>
      <c r="J233" s="1" t="s">
        <v>2732</v>
      </c>
      <c r="K233" s="1" t="s">
        <v>174</v>
      </c>
      <c r="L233" s="1" t="s">
        <v>2113</v>
      </c>
      <c r="M233" s="1" t="s">
        <v>2094</v>
      </c>
      <c r="N233" s="1" t="s">
        <v>2056</v>
      </c>
      <c r="O233" s="1" t="s">
        <v>2430</v>
      </c>
      <c r="P233" s="1" t="s">
        <v>2431</v>
      </c>
      <c r="Q233" s="1" t="s">
        <v>2057</v>
      </c>
      <c r="R233" s="1" t="s">
        <v>2733</v>
      </c>
      <c r="S233">
        <v>4</v>
      </c>
      <c r="T233">
        <v>5</v>
      </c>
    </row>
    <row r="234" spans="1:20" x14ac:dyDescent="0.25">
      <c r="A234" s="1" t="s">
        <v>227</v>
      </c>
      <c r="B234" s="1" t="s">
        <v>228</v>
      </c>
      <c r="C234" s="1" t="s">
        <v>2088</v>
      </c>
      <c r="D234" s="1" t="s">
        <v>44</v>
      </c>
      <c r="E234" s="1" t="s">
        <v>2214</v>
      </c>
      <c r="F234" s="1" t="s">
        <v>2050</v>
      </c>
      <c r="G234" s="1" t="s">
        <v>2428</v>
      </c>
      <c r="H234" s="1" t="s">
        <v>2052</v>
      </c>
      <c r="I234" s="1" t="s">
        <v>2091</v>
      </c>
      <c r="J234" s="1" t="s">
        <v>2734</v>
      </c>
      <c r="K234" s="1" t="s">
        <v>12</v>
      </c>
      <c r="L234" s="1" t="s">
        <v>2113</v>
      </c>
      <c r="M234" s="1" t="s">
        <v>2094</v>
      </c>
      <c r="N234" s="1" t="s">
        <v>2056</v>
      </c>
      <c r="O234" s="1" t="s">
        <v>2430</v>
      </c>
      <c r="P234" s="1" t="s">
        <v>2431</v>
      </c>
      <c r="Q234" s="1" t="s">
        <v>2057</v>
      </c>
      <c r="R234" s="1" t="s">
        <v>2735</v>
      </c>
      <c r="S234">
        <v>4</v>
      </c>
      <c r="T234">
        <v>5</v>
      </c>
    </row>
    <row r="235" spans="1:20" x14ac:dyDescent="0.25">
      <c r="A235" s="1" t="s">
        <v>401</v>
      </c>
      <c r="B235" s="1" t="s">
        <v>402</v>
      </c>
      <c r="C235" s="1" t="s">
        <v>2313</v>
      </c>
      <c r="D235" s="1" t="s">
        <v>44</v>
      </c>
      <c r="E235" s="1" t="s">
        <v>2214</v>
      </c>
      <c r="F235" s="1" t="s">
        <v>2427</v>
      </c>
      <c r="G235" s="1" t="s">
        <v>2428</v>
      </c>
      <c r="H235" s="1" t="s">
        <v>2052</v>
      </c>
      <c r="I235" s="1" t="s">
        <v>2091</v>
      </c>
      <c r="J235" s="1" t="s">
        <v>2736</v>
      </c>
      <c r="K235" s="1" t="s">
        <v>12</v>
      </c>
      <c r="L235" s="1" t="s">
        <v>2134</v>
      </c>
      <c r="M235" s="1" t="s">
        <v>2094</v>
      </c>
      <c r="N235" s="1" t="s">
        <v>2056</v>
      </c>
      <c r="O235" s="1" t="s">
        <v>2430</v>
      </c>
      <c r="P235" s="1" t="s">
        <v>2431</v>
      </c>
      <c r="Q235" s="1" t="s">
        <v>2057</v>
      </c>
      <c r="R235" s="1" t="s">
        <v>2737</v>
      </c>
      <c r="S235">
        <v>4</v>
      </c>
      <c r="T235">
        <v>3</v>
      </c>
    </row>
    <row r="236" spans="1:20" x14ac:dyDescent="0.25">
      <c r="A236" s="1" t="s">
        <v>584</v>
      </c>
      <c r="B236" s="1" t="s">
        <v>585</v>
      </c>
      <c r="C236" s="1" t="s">
        <v>2173</v>
      </c>
      <c r="D236" s="1" t="s">
        <v>44</v>
      </c>
      <c r="E236" s="1" t="s">
        <v>2415</v>
      </c>
      <c r="F236" s="1" t="s">
        <v>2050</v>
      </c>
      <c r="G236" s="1" t="s">
        <v>2298</v>
      </c>
      <c r="H236" s="1" t="s">
        <v>2052</v>
      </c>
      <c r="I236" s="1" t="s">
        <v>2091</v>
      </c>
      <c r="J236" s="1" t="s">
        <v>2738</v>
      </c>
      <c r="K236" s="1" t="s">
        <v>12</v>
      </c>
      <c r="L236" s="1" t="s">
        <v>2113</v>
      </c>
      <c r="M236" s="1" t="s">
        <v>2094</v>
      </c>
      <c r="N236" s="1" t="s">
        <v>2056</v>
      </c>
      <c r="O236" s="1" t="s">
        <v>2300</v>
      </c>
      <c r="P236" s="1" t="s">
        <v>2301</v>
      </c>
      <c r="Q236" s="1" t="s">
        <v>2057</v>
      </c>
      <c r="R236" s="1" t="s">
        <v>2739</v>
      </c>
      <c r="S236">
        <v>4</v>
      </c>
      <c r="T236">
        <v>5</v>
      </c>
    </row>
    <row r="237" spans="1:20" x14ac:dyDescent="0.25">
      <c r="A237" s="1" t="s">
        <v>1023</v>
      </c>
      <c r="B237" s="1" t="s">
        <v>1024</v>
      </c>
      <c r="C237" s="1" t="s">
        <v>2158</v>
      </c>
      <c r="D237" s="1" t="s">
        <v>44</v>
      </c>
      <c r="E237" s="1" t="s">
        <v>2372</v>
      </c>
      <c r="F237" s="1" t="s">
        <v>2050</v>
      </c>
      <c r="G237" s="1" t="s">
        <v>2298</v>
      </c>
      <c r="H237" s="1" t="s">
        <v>2052</v>
      </c>
      <c r="I237" s="1" t="s">
        <v>2091</v>
      </c>
      <c r="J237" s="1" t="s">
        <v>2740</v>
      </c>
      <c r="K237" s="1" t="s">
        <v>10</v>
      </c>
      <c r="L237" s="1" t="s">
        <v>2093</v>
      </c>
      <c r="M237" s="1" t="s">
        <v>2094</v>
      </c>
      <c r="N237" s="1" t="s">
        <v>2056</v>
      </c>
      <c r="O237" s="1" t="s">
        <v>2300</v>
      </c>
      <c r="P237" s="1" t="s">
        <v>2301</v>
      </c>
      <c r="Q237" s="1" t="s">
        <v>2057</v>
      </c>
      <c r="R237" s="1" t="s">
        <v>2741</v>
      </c>
      <c r="S237">
        <v>0</v>
      </c>
      <c r="T237">
        <v>7</v>
      </c>
    </row>
    <row r="238" spans="1:20" x14ac:dyDescent="0.25">
      <c r="A238" s="1" t="s">
        <v>259</v>
      </c>
      <c r="B238" s="1" t="s">
        <v>260</v>
      </c>
      <c r="C238" s="1" t="s">
        <v>2088</v>
      </c>
      <c r="D238" s="1" t="s">
        <v>44</v>
      </c>
      <c r="E238" s="1" t="s">
        <v>2214</v>
      </c>
      <c r="F238" s="1" t="s">
        <v>2427</v>
      </c>
      <c r="G238" s="1" t="s">
        <v>2428</v>
      </c>
      <c r="H238" s="1" t="s">
        <v>2052</v>
      </c>
      <c r="I238" s="1" t="s">
        <v>2091</v>
      </c>
      <c r="J238" s="1" t="s">
        <v>2742</v>
      </c>
      <c r="K238" s="1" t="s">
        <v>12</v>
      </c>
      <c r="L238" s="1" t="s">
        <v>2093</v>
      </c>
      <c r="M238" s="1" t="s">
        <v>2094</v>
      </c>
      <c r="N238" s="1" t="s">
        <v>2056</v>
      </c>
      <c r="O238" s="1" t="s">
        <v>2430</v>
      </c>
      <c r="P238" s="1" t="s">
        <v>2431</v>
      </c>
      <c r="Q238" s="1" t="s">
        <v>2057</v>
      </c>
      <c r="R238" s="1" t="s">
        <v>2743</v>
      </c>
      <c r="S238">
        <v>4</v>
      </c>
      <c r="T238">
        <v>7</v>
      </c>
    </row>
    <row r="239" spans="1:20" x14ac:dyDescent="0.25">
      <c r="A239" s="1" t="s">
        <v>466</v>
      </c>
      <c r="B239" s="1" t="s">
        <v>467</v>
      </c>
      <c r="C239" s="1" t="s">
        <v>2313</v>
      </c>
      <c r="D239" s="1" t="s">
        <v>44</v>
      </c>
      <c r="E239" s="1" t="s">
        <v>2214</v>
      </c>
      <c r="F239" s="1" t="s">
        <v>2050</v>
      </c>
      <c r="G239" s="1" t="s">
        <v>2428</v>
      </c>
      <c r="H239" s="1" t="s">
        <v>2052</v>
      </c>
      <c r="I239" s="1" t="s">
        <v>2091</v>
      </c>
      <c r="J239" s="1" t="s">
        <v>2744</v>
      </c>
      <c r="K239" s="1" t="s">
        <v>12</v>
      </c>
      <c r="L239" s="1" t="s">
        <v>2113</v>
      </c>
      <c r="M239" s="1" t="s">
        <v>2094</v>
      </c>
      <c r="N239" s="1" t="s">
        <v>2056</v>
      </c>
      <c r="O239" s="1" t="s">
        <v>2430</v>
      </c>
      <c r="P239" s="1" t="s">
        <v>2431</v>
      </c>
      <c r="Q239" s="1" t="s">
        <v>2057</v>
      </c>
      <c r="R239" s="1" t="s">
        <v>2745</v>
      </c>
      <c r="S239">
        <v>4</v>
      </c>
      <c r="T239">
        <v>5</v>
      </c>
    </row>
    <row r="240" spans="1:20" x14ac:dyDescent="0.25">
      <c r="A240" s="1" t="s">
        <v>229</v>
      </c>
      <c r="B240" s="1" t="s">
        <v>2746</v>
      </c>
      <c r="C240" s="1" t="s">
        <v>2088</v>
      </c>
      <c r="D240" s="1" t="s">
        <v>44</v>
      </c>
      <c r="E240" s="1" t="s">
        <v>2214</v>
      </c>
      <c r="F240" s="1" t="s">
        <v>2050</v>
      </c>
      <c r="G240" s="1" t="s">
        <v>2428</v>
      </c>
      <c r="H240" s="1" t="s">
        <v>2052</v>
      </c>
      <c r="I240" s="1" t="s">
        <v>2091</v>
      </c>
      <c r="J240" s="1" t="s">
        <v>2747</v>
      </c>
      <c r="K240" s="1" t="s">
        <v>12</v>
      </c>
      <c r="L240" s="1" t="s">
        <v>2748</v>
      </c>
      <c r="M240" s="1" t="s">
        <v>2094</v>
      </c>
      <c r="N240" s="1" t="s">
        <v>2056</v>
      </c>
      <c r="O240" s="1" t="s">
        <v>2430</v>
      </c>
      <c r="P240" s="1" t="s">
        <v>2431</v>
      </c>
      <c r="Q240" s="1" t="s">
        <v>2057</v>
      </c>
      <c r="R240" s="1" t="s">
        <v>2749</v>
      </c>
      <c r="S240">
        <v>4</v>
      </c>
      <c r="T240">
        <v>8</v>
      </c>
    </row>
    <row r="241" spans="1:20" x14ac:dyDescent="0.25">
      <c r="A241" s="1" t="s">
        <v>337</v>
      </c>
      <c r="B241" s="1" t="s">
        <v>338</v>
      </c>
      <c r="C241" s="1" t="s">
        <v>2088</v>
      </c>
      <c r="D241" s="1" t="s">
        <v>88</v>
      </c>
      <c r="E241" s="1" t="s">
        <v>2214</v>
      </c>
      <c r="F241" s="1" t="s">
        <v>2150</v>
      </c>
      <c r="G241" s="1" t="s">
        <v>2422</v>
      </c>
      <c r="H241" s="1" t="s">
        <v>2052</v>
      </c>
      <c r="I241" s="1" t="s">
        <v>2052</v>
      </c>
      <c r="J241" s="1" t="s">
        <v>2750</v>
      </c>
      <c r="K241" s="1" t="s">
        <v>12</v>
      </c>
      <c r="L241" s="1" t="s">
        <v>2113</v>
      </c>
      <c r="M241" s="1" t="s">
        <v>2094</v>
      </c>
      <c r="N241" s="1" t="s">
        <v>2056</v>
      </c>
      <c r="O241" s="1" t="s">
        <v>2424</v>
      </c>
      <c r="P241" s="1" t="s">
        <v>2425</v>
      </c>
      <c r="Q241" s="1" t="s">
        <v>2057</v>
      </c>
      <c r="R241" s="1" t="s">
        <v>2751</v>
      </c>
      <c r="S241">
        <v>4</v>
      </c>
      <c r="T241">
        <v>5</v>
      </c>
    </row>
    <row r="242" spans="1:20" x14ac:dyDescent="0.25">
      <c r="A242" s="1" t="s">
        <v>96</v>
      </c>
      <c r="B242" s="1" t="s">
        <v>97</v>
      </c>
      <c r="C242" s="1" t="s">
        <v>2597</v>
      </c>
      <c r="D242" s="1" t="s">
        <v>88</v>
      </c>
      <c r="E242" s="1" t="s">
        <v>2214</v>
      </c>
      <c r="F242" s="1" t="s">
        <v>2150</v>
      </c>
      <c r="G242" s="1" t="s">
        <v>2450</v>
      </c>
      <c r="H242" s="1" t="s">
        <v>2052</v>
      </c>
      <c r="I242" s="1" t="s">
        <v>2052</v>
      </c>
      <c r="J242" s="1" t="s">
        <v>2752</v>
      </c>
      <c r="K242" s="1" t="s">
        <v>12</v>
      </c>
      <c r="L242" s="1" t="s">
        <v>2753</v>
      </c>
      <c r="M242" s="1" t="s">
        <v>2094</v>
      </c>
      <c r="N242" s="1" t="s">
        <v>2056</v>
      </c>
      <c r="O242" s="1" t="s">
        <v>2452</v>
      </c>
      <c r="P242" s="1" t="s">
        <v>2453</v>
      </c>
      <c r="Q242" s="1" t="s">
        <v>2057</v>
      </c>
      <c r="R242" s="1" t="s">
        <v>2754</v>
      </c>
      <c r="S242">
        <v>4</v>
      </c>
      <c r="T242">
        <v>7</v>
      </c>
    </row>
    <row r="243" spans="1:20" x14ac:dyDescent="0.25">
      <c r="A243" s="1" t="s">
        <v>2755</v>
      </c>
      <c r="B243" s="1" t="s">
        <v>2756</v>
      </c>
      <c r="C243" s="1" t="s">
        <v>2573</v>
      </c>
      <c r="D243" s="1" t="s">
        <v>88</v>
      </c>
      <c r="E243" s="1" t="s">
        <v>2214</v>
      </c>
      <c r="F243" s="1" t="s">
        <v>2150</v>
      </c>
      <c r="G243" s="1" t="s">
        <v>2428</v>
      </c>
      <c r="H243" s="1" t="s">
        <v>2052</v>
      </c>
      <c r="I243" s="1" t="s">
        <v>2052</v>
      </c>
      <c r="J243" s="1" t="s">
        <v>2757</v>
      </c>
      <c r="K243" s="1" t="s">
        <v>119</v>
      </c>
      <c r="L243" s="1" t="s">
        <v>2758</v>
      </c>
      <c r="M243" s="1" t="s">
        <v>2055</v>
      </c>
      <c r="N243" s="1" t="s">
        <v>2056</v>
      </c>
      <c r="O243" s="1" t="s">
        <v>2430</v>
      </c>
      <c r="P243" s="1" t="s">
        <v>2431</v>
      </c>
      <c r="Q243" s="1" t="s">
        <v>2057</v>
      </c>
      <c r="R243" s="1" t="s">
        <v>2759</v>
      </c>
      <c r="S243">
        <v>4</v>
      </c>
      <c r="T243">
        <v>10</v>
      </c>
    </row>
    <row r="244" spans="1:20" x14ac:dyDescent="0.25">
      <c r="A244" s="1" t="s">
        <v>117</v>
      </c>
      <c r="B244" s="1" t="s">
        <v>118</v>
      </c>
      <c r="C244" s="1" t="s">
        <v>2573</v>
      </c>
      <c r="D244" s="1" t="s">
        <v>88</v>
      </c>
      <c r="E244" s="1" t="s">
        <v>2214</v>
      </c>
      <c r="F244" s="1" t="s">
        <v>2150</v>
      </c>
      <c r="G244" s="1" t="s">
        <v>2428</v>
      </c>
      <c r="H244" s="1" t="s">
        <v>2052</v>
      </c>
      <c r="I244" s="1" t="s">
        <v>2052</v>
      </c>
      <c r="J244" s="1" t="s">
        <v>2760</v>
      </c>
      <c r="K244" s="1" t="s">
        <v>119</v>
      </c>
      <c r="L244" s="1" t="s">
        <v>2761</v>
      </c>
      <c r="M244" s="1" t="s">
        <v>2094</v>
      </c>
      <c r="N244" s="1" t="s">
        <v>2056</v>
      </c>
      <c r="O244" s="1" t="s">
        <v>2430</v>
      </c>
      <c r="P244" s="1" t="s">
        <v>2431</v>
      </c>
      <c r="Q244" s="1" t="s">
        <v>2057</v>
      </c>
      <c r="R244" s="1" t="s">
        <v>2762</v>
      </c>
      <c r="S244">
        <v>4</v>
      </c>
      <c r="T244">
        <v>10</v>
      </c>
    </row>
    <row r="245" spans="1:20" x14ac:dyDescent="0.25">
      <c r="A245" s="1" t="s">
        <v>120</v>
      </c>
      <c r="B245" s="1" t="s">
        <v>121</v>
      </c>
      <c r="C245" s="1" t="s">
        <v>2573</v>
      </c>
      <c r="D245" s="1" t="s">
        <v>88</v>
      </c>
      <c r="E245" s="1" t="s">
        <v>2214</v>
      </c>
      <c r="F245" s="1" t="s">
        <v>2150</v>
      </c>
      <c r="G245" s="1" t="s">
        <v>2428</v>
      </c>
      <c r="H245" s="1" t="s">
        <v>2052</v>
      </c>
      <c r="I245" s="1" t="s">
        <v>2052</v>
      </c>
      <c r="J245" s="1" t="s">
        <v>2763</v>
      </c>
      <c r="K245" s="1" t="s">
        <v>122</v>
      </c>
      <c r="L245" s="1" t="s">
        <v>2764</v>
      </c>
      <c r="M245" s="1" t="s">
        <v>2094</v>
      </c>
      <c r="N245" s="1" t="s">
        <v>2056</v>
      </c>
      <c r="O245" s="1" t="s">
        <v>2430</v>
      </c>
      <c r="P245" s="1" t="s">
        <v>2431</v>
      </c>
      <c r="Q245" s="1" t="s">
        <v>2057</v>
      </c>
      <c r="R245" s="1" t="s">
        <v>2765</v>
      </c>
      <c r="S245">
        <v>4</v>
      </c>
      <c r="T245">
        <v>8</v>
      </c>
    </row>
    <row r="246" spans="1:20" x14ac:dyDescent="0.25">
      <c r="A246" s="1" t="s">
        <v>172</v>
      </c>
      <c r="B246" s="1" t="s">
        <v>173</v>
      </c>
      <c r="C246" s="1" t="s">
        <v>2468</v>
      </c>
      <c r="D246" s="1" t="s">
        <v>88</v>
      </c>
      <c r="E246" s="1" t="s">
        <v>2214</v>
      </c>
      <c r="F246" s="1" t="s">
        <v>2427</v>
      </c>
      <c r="G246" s="1" t="s">
        <v>2428</v>
      </c>
      <c r="H246" s="1" t="s">
        <v>2052</v>
      </c>
      <c r="I246" s="1" t="s">
        <v>2052</v>
      </c>
      <c r="J246" s="1" t="s">
        <v>2766</v>
      </c>
      <c r="K246" s="1" t="s">
        <v>174</v>
      </c>
      <c r="L246" s="1" t="s">
        <v>2093</v>
      </c>
      <c r="M246" s="1" t="s">
        <v>2094</v>
      </c>
      <c r="N246" s="1" t="s">
        <v>2056</v>
      </c>
      <c r="O246" s="1" t="s">
        <v>2430</v>
      </c>
      <c r="P246" s="1" t="s">
        <v>2431</v>
      </c>
      <c r="Q246" s="1" t="s">
        <v>2057</v>
      </c>
      <c r="R246" s="1" t="s">
        <v>2767</v>
      </c>
      <c r="S246">
        <v>4</v>
      </c>
      <c r="T246">
        <v>7</v>
      </c>
    </row>
    <row r="247" spans="1:20" x14ac:dyDescent="0.25">
      <c r="A247" s="1" t="s">
        <v>162</v>
      </c>
      <c r="B247" s="1" t="s">
        <v>163</v>
      </c>
      <c r="C247" s="1" t="s">
        <v>2468</v>
      </c>
      <c r="D247" s="1" t="s">
        <v>88</v>
      </c>
      <c r="E247" s="1" t="s">
        <v>2214</v>
      </c>
      <c r="F247" s="1" t="s">
        <v>2427</v>
      </c>
      <c r="G247" s="1" t="s">
        <v>2428</v>
      </c>
      <c r="H247" s="1" t="s">
        <v>2052</v>
      </c>
      <c r="I247" s="1" t="s">
        <v>2091</v>
      </c>
      <c r="J247" s="1" t="s">
        <v>2768</v>
      </c>
      <c r="K247" s="1" t="s">
        <v>12</v>
      </c>
      <c r="L247" s="1" t="s">
        <v>2769</v>
      </c>
      <c r="M247" s="1" t="s">
        <v>2094</v>
      </c>
      <c r="N247" s="1" t="s">
        <v>2056</v>
      </c>
      <c r="O247" s="1" t="s">
        <v>2430</v>
      </c>
      <c r="P247" s="1" t="s">
        <v>2431</v>
      </c>
      <c r="Q247" s="1" t="s">
        <v>2057</v>
      </c>
      <c r="R247" s="1" t="s">
        <v>2770</v>
      </c>
      <c r="S247">
        <v>4</v>
      </c>
      <c r="T247">
        <v>8</v>
      </c>
    </row>
    <row r="248" spans="1:20" x14ac:dyDescent="0.25">
      <c r="A248" s="1" t="s">
        <v>175</v>
      </c>
      <c r="B248" s="1" t="s">
        <v>176</v>
      </c>
      <c r="C248" s="1" t="s">
        <v>2468</v>
      </c>
      <c r="D248" s="1" t="s">
        <v>88</v>
      </c>
      <c r="E248" s="1" t="s">
        <v>2089</v>
      </c>
      <c r="F248" s="1" t="s">
        <v>2565</v>
      </c>
      <c r="G248" s="1" t="s">
        <v>2771</v>
      </c>
      <c r="H248" s="1" t="s">
        <v>2052</v>
      </c>
      <c r="I248" s="1" t="s">
        <v>2052</v>
      </c>
      <c r="J248" s="1" t="s">
        <v>2772</v>
      </c>
      <c r="K248" s="1" t="s">
        <v>177</v>
      </c>
      <c r="L248" s="1" t="s">
        <v>2093</v>
      </c>
      <c r="M248" s="1" t="s">
        <v>2094</v>
      </c>
      <c r="N248" s="1" t="s">
        <v>2056</v>
      </c>
      <c r="O248" s="1" t="s">
        <v>2773</v>
      </c>
      <c r="P248" s="1" t="s">
        <v>2301</v>
      </c>
      <c r="Q248" s="1" t="s">
        <v>2057</v>
      </c>
      <c r="R248" s="1" t="s">
        <v>2774</v>
      </c>
      <c r="S248">
        <v>4</v>
      </c>
      <c r="T248">
        <v>7</v>
      </c>
    </row>
    <row r="249" spans="1:20" x14ac:dyDescent="0.25">
      <c r="A249" s="1" t="s">
        <v>202</v>
      </c>
      <c r="B249" s="1" t="s">
        <v>203</v>
      </c>
      <c r="C249" s="1" t="s">
        <v>2468</v>
      </c>
      <c r="D249" s="1" t="s">
        <v>88</v>
      </c>
      <c r="E249" s="1" t="s">
        <v>2214</v>
      </c>
      <c r="F249" s="1" t="s">
        <v>2427</v>
      </c>
      <c r="G249" s="1" t="s">
        <v>2428</v>
      </c>
      <c r="H249" s="1" t="s">
        <v>2052</v>
      </c>
      <c r="I249" s="1" t="s">
        <v>2052</v>
      </c>
      <c r="J249" s="1" t="s">
        <v>2775</v>
      </c>
      <c r="K249" s="1" t="s">
        <v>204</v>
      </c>
      <c r="L249" s="1" t="s">
        <v>2769</v>
      </c>
      <c r="M249" s="1" t="s">
        <v>2094</v>
      </c>
      <c r="N249" s="1" t="s">
        <v>2056</v>
      </c>
      <c r="O249" s="1" t="s">
        <v>2430</v>
      </c>
      <c r="P249" s="1" t="s">
        <v>2431</v>
      </c>
      <c r="Q249" s="1" t="s">
        <v>2057</v>
      </c>
      <c r="R249" s="1" t="s">
        <v>2776</v>
      </c>
      <c r="S249">
        <v>4</v>
      </c>
      <c r="T249">
        <v>8</v>
      </c>
    </row>
    <row r="250" spans="1:20" x14ac:dyDescent="0.25">
      <c r="A250" s="1" t="s">
        <v>5534</v>
      </c>
      <c r="B250" s="1" t="s">
        <v>5535</v>
      </c>
      <c r="C250" s="1" t="s">
        <v>2468</v>
      </c>
      <c r="D250" s="1" t="s">
        <v>88</v>
      </c>
      <c r="E250" s="1" t="s">
        <v>2214</v>
      </c>
      <c r="F250" s="1" t="s">
        <v>2427</v>
      </c>
      <c r="G250" s="1" t="s">
        <v>2428</v>
      </c>
      <c r="H250" s="1" t="s">
        <v>2052</v>
      </c>
      <c r="I250" s="1" t="s">
        <v>2052</v>
      </c>
      <c r="J250" s="1" t="s">
        <v>5536</v>
      </c>
      <c r="K250" s="1" t="s">
        <v>12</v>
      </c>
      <c r="L250" s="1" t="s">
        <v>3982</v>
      </c>
      <c r="M250" s="1" t="s">
        <v>2055</v>
      </c>
      <c r="N250" s="1" t="s">
        <v>2056</v>
      </c>
      <c r="O250" s="1" t="s">
        <v>2430</v>
      </c>
      <c r="P250" s="1" t="s">
        <v>2431</v>
      </c>
      <c r="Q250" s="1" t="s">
        <v>2057</v>
      </c>
      <c r="R250" s="1" t="s">
        <v>5537</v>
      </c>
      <c r="S250">
        <v>4</v>
      </c>
      <c r="T250">
        <v>8</v>
      </c>
    </row>
    <row r="251" spans="1:20" x14ac:dyDescent="0.25">
      <c r="A251" s="1" t="s">
        <v>2777</v>
      </c>
      <c r="B251" s="1" t="s">
        <v>5269</v>
      </c>
      <c r="C251" s="1" t="s">
        <v>2198</v>
      </c>
      <c r="D251" s="1" t="s">
        <v>88</v>
      </c>
      <c r="E251" s="1" t="s">
        <v>2564</v>
      </c>
      <c r="F251" s="1" t="s">
        <v>2565</v>
      </c>
      <c r="G251" s="1" t="s">
        <v>2422</v>
      </c>
      <c r="H251" s="1" t="s">
        <v>2052</v>
      </c>
      <c r="I251" s="1" t="s">
        <v>2052</v>
      </c>
      <c r="J251" s="1" t="s">
        <v>5270</v>
      </c>
      <c r="K251" s="1" t="s">
        <v>12</v>
      </c>
      <c r="L251" s="1" t="s">
        <v>2575</v>
      </c>
      <c r="M251" s="1" t="s">
        <v>2094</v>
      </c>
      <c r="N251" s="1" t="s">
        <v>2056</v>
      </c>
      <c r="O251" s="1" t="s">
        <v>2424</v>
      </c>
      <c r="P251" s="1" t="s">
        <v>2425</v>
      </c>
      <c r="Q251" s="1" t="s">
        <v>2057</v>
      </c>
      <c r="R251" s="1" t="s">
        <v>5271</v>
      </c>
      <c r="S251">
        <v>4</v>
      </c>
      <c r="T251">
        <v>10</v>
      </c>
    </row>
    <row r="252" spans="1:20" x14ac:dyDescent="0.25">
      <c r="A252" s="1" t="s">
        <v>2779</v>
      </c>
      <c r="B252" s="1" t="s">
        <v>2780</v>
      </c>
      <c r="C252" s="1" t="s">
        <v>2198</v>
      </c>
      <c r="D252" s="1" t="s">
        <v>88</v>
      </c>
      <c r="E252" s="1" t="s">
        <v>2564</v>
      </c>
      <c r="F252" s="1" t="s">
        <v>2150</v>
      </c>
      <c r="G252" s="1" t="s">
        <v>2428</v>
      </c>
      <c r="H252" s="1" t="s">
        <v>2052</v>
      </c>
      <c r="I252" s="1" t="s">
        <v>2052</v>
      </c>
      <c r="J252" s="1" t="s">
        <v>2781</v>
      </c>
      <c r="K252" s="1" t="s">
        <v>2782</v>
      </c>
      <c r="L252" s="1" t="s">
        <v>2778</v>
      </c>
      <c r="M252" s="1" t="s">
        <v>2094</v>
      </c>
      <c r="N252" s="1" t="s">
        <v>2056</v>
      </c>
      <c r="O252" s="1" t="s">
        <v>2430</v>
      </c>
      <c r="P252" s="1" t="s">
        <v>2431</v>
      </c>
      <c r="Q252" s="1" t="s">
        <v>2057</v>
      </c>
      <c r="R252" s="1" t="s">
        <v>2783</v>
      </c>
      <c r="S252">
        <v>4</v>
      </c>
      <c r="T252">
        <v>10</v>
      </c>
    </row>
    <row r="253" spans="1:20" x14ac:dyDescent="0.25">
      <c r="A253" s="1" t="s">
        <v>1562</v>
      </c>
      <c r="B253" s="1" t="s">
        <v>1563</v>
      </c>
      <c r="C253" s="1" t="s">
        <v>2120</v>
      </c>
      <c r="D253" s="1" t="s">
        <v>29</v>
      </c>
      <c r="E253" s="1" t="s">
        <v>2652</v>
      </c>
      <c r="F253" s="1" t="s">
        <v>2111</v>
      </c>
      <c r="G253" s="1" t="s">
        <v>2101</v>
      </c>
      <c r="H253" s="1" t="s">
        <v>2052</v>
      </c>
      <c r="I253" s="1" t="s">
        <v>2091</v>
      </c>
      <c r="J253" s="1" t="s">
        <v>2784</v>
      </c>
      <c r="K253" s="1" t="s">
        <v>10</v>
      </c>
      <c r="L253" s="1" t="s">
        <v>2113</v>
      </c>
      <c r="M253" s="1" t="s">
        <v>2094</v>
      </c>
      <c r="N253" s="1" t="s">
        <v>2105</v>
      </c>
      <c r="O253" s="1" t="s">
        <v>2106</v>
      </c>
      <c r="P253" s="1" t="s">
        <v>2107</v>
      </c>
      <c r="Q253" s="1" t="s">
        <v>2057</v>
      </c>
      <c r="R253" s="1" t="s">
        <v>2785</v>
      </c>
      <c r="S253">
        <v>0</v>
      </c>
      <c r="T253">
        <v>5</v>
      </c>
    </row>
    <row r="254" spans="1:20" x14ac:dyDescent="0.25">
      <c r="A254" s="1" t="s">
        <v>964</v>
      </c>
      <c r="B254" s="1" t="s">
        <v>965</v>
      </c>
      <c r="C254" s="1" t="s">
        <v>2148</v>
      </c>
      <c r="D254" s="1" t="s">
        <v>44</v>
      </c>
      <c r="E254" s="1" t="s">
        <v>2297</v>
      </c>
      <c r="F254" s="1" t="s">
        <v>2050</v>
      </c>
      <c r="G254" s="1" t="s">
        <v>2786</v>
      </c>
      <c r="H254" s="1" t="s">
        <v>2052</v>
      </c>
      <c r="I254" s="1" t="s">
        <v>2091</v>
      </c>
      <c r="J254" s="1" t="s">
        <v>2787</v>
      </c>
      <c r="K254" s="1" t="s">
        <v>12</v>
      </c>
      <c r="L254" s="1" t="s">
        <v>2788</v>
      </c>
      <c r="M254" s="1" t="s">
        <v>2055</v>
      </c>
      <c r="N254" s="1" t="s">
        <v>2056</v>
      </c>
      <c r="O254" s="1" t="s">
        <v>2789</v>
      </c>
      <c r="P254" s="1" t="s">
        <v>2790</v>
      </c>
      <c r="Q254" s="1" t="s">
        <v>2057</v>
      </c>
      <c r="R254" s="1" t="s">
        <v>2791</v>
      </c>
      <c r="S254">
        <v>4</v>
      </c>
      <c r="T254">
        <v>4</v>
      </c>
    </row>
    <row r="255" spans="1:20" x14ac:dyDescent="0.25">
      <c r="A255" s="1" t="s">
        <v>5544</v>
      </c>
      <c r="B255" s="1" t="s">
        <v>5545</v>
      </c>
      <c r="C255" s="1" t="s">
        <v>2148</v>
      </c>
      <c r="D255" s="1" t="s">
        <v>44</v>
      </c>
      <c r="E255" s="1" t="s">
        <v>2297</v>
      </c>
      <c r="F255" s="1" t="s">
        <v>2050</v>
      </c>
      <c r="G255" s="1" t="s">
        <v>5546</v>
      </c>
      <c r="H255" s="1" t="s">
        <v>2052</v>
      </c>
      <c r="I255" s="1" t="s">
        <v>2091</v>
      </c>
      <c r="J255" s="1" t="s">
        <v>5547</v>
      </c>
      <c r="K255" s="1" t="s">
        <v>12</v>
      </c>
      <c r="L255" s="1" t="s">
        <v>5093</v>
      </c>
      <c r="M255" s="1" t="s">
        <v>2055</v>
      </c>
      <c r="N255" s="1" t="s">
        <v>2056</v>
      </c>
      <c r="O255" s="1" t="s">
        <v>5548</v>
      </c>
      <c r="P255" s="1" t="s">
        <v>2054</v>
      </c>
      <c r="Q255" s="1" t="s">
        <v>2057</v>
      </c>
      <c r="R255" s="1" t="s">
        <v>5549</v>
      </c>
      <c r="S255">
        <v>4</v>
      </c>
      <c r="T255">
        <v>4</v>
      </c>
    </row>
    <row r="256" spans="1:20" x14ac:dyDescent="0.25">
      <c r="A256" s="1" t="s">
        <v>1687</v>
      </c>
      <c r="B256" s="1" t="s">
        <v>1688</v>
      </c>
      <c r="C256" s="1" t="s">
        <v>2136</v>
      </c>
      <c r="D256" s="1" t="s">
        <v>29</v>
      </c>
      <c r="E256" s="1" t="s">
        <v>2652</v>
      </c>
      <c r="F256" s="1" t="s">
        <v>2111</v>
      </c>
      <c r="G256" s="1" t="s">
        <v>2101</v>
      </c>
      <c r="H256" s="1" t="s">
        <v>2052</v>
      </c>
      <c r="I256" s="1" t="s">
        <v>2091</v>
      </c>
      <c r="J256" s="1" t="s">
        <v>2792</v>
      </c>
      <c r="K256" s="1" t="s">
        <v>10</v>
      </c>
      <c r="L256" s="1" t="s">
        <v>2152</v>
      </c>
      <c r="M256" s="1" t="s">
        <v>2094</v>
      </c>
      <c r="N256" s="1" t="s">
        <v>2105</v>
      </c>
      <c r="O256" s="1" t="s">
        <v>2106</v>
      </c>
      <c r="P256" s="1" t="s">
        <v>2107</v>
      </c>
      <c r="Q256" s="1" t="s">
        <v>2057</v>
      </c>
      <c r="R256" s="1" t="s">
        <v>2793</v>
      </c>
      <c r="S256">
        <v>0</v>
      </c>
      <c r="T256">
        <v>4</v>
      </c>
    </row>
    <row r="257" spans="1:20" x14ac:dyDescent="0.25">
      <c r="A257" s="1" t="s">
        <v>586</v>
      </c>
      <c r="B257" s="1" t="s">
        <v>587</v>
      </c>
      <c r="C257" s="1" t="s">
        <v>2173</v>
      </c>
      <c r="D257" s="1" t="s">
        <v>44</v>
      </c>
      <c r="E257" s="1" t="s">
        <v>2297</v>
      </c>
      <c r="F257" s="1" t="s">
        <v>2050</v>
      </c>
      <c r="G257" s="1" t="s">
        <v>2794</v>
      </c>
      <c r="H257" s="1" t="s">
        <v>2052</v>
      </c>
      <c r="I257" s="1" t="s">
        <v>2091</v>
      </c>
      <c r="J257" s="1" t="s">
        <v>2795</v>
      </c>
      <c r="K257" s="1" t="s">
        <v>89</v>
      </c>
      <c r="L257" s="1" t="s">
        <v>2796</v>
      </c>
      <c r="M257" s="1" t="s">
        <v>2094</v>
      </c>
      <c r="N257" s="1" t="s">
        <v>2056</v>
      </c>
      <c r="O257" s="1" t="s">
        <v>2797</v>
      </c>
      <c r="P257" s="1" t="s">
        <v>2219</v>
      </c>
      <c r="Q257" s="1" t="s">
        <v>2057</v>
      </c>
      <c r="R257" s="1" t="s">
        <v>2798</v>
      </c>
      <c r="S257">
        <v>8</v>
      </c>
      <c r="T257">
        <v>0</v>
      </c>
    </row>
    <row r="258" spans="1:20" x14ac:dyDescent="0.25">
      <c r="A258" s="1" t="s">
        <v>1188</v>
      </c>
      <c r="B258" s="1" t="s">
        <v>1189</v>
      </c>
      <c r="C258" s="1" t="s">
        <v>2256</v>
      </c>
      <c r="D258" s="1" t="s">
        <v>29</v>
      </c>
      <c r="E258" s="1" t="s">
        <v>2647</v>
      </c>
      <c r="F258" s="1" t="s">
        <v>2100</v>
      </c>
      <c r="G258" s="1" t="s">
        <v>2786</v>
      </c>
      <c r="H258" s="1" t="s">
        <v>2052</v>
      </c>
      <c r="I258" s="1" t="s">
        <v>2091</v>
      </c>
      <c r="J258" s="1" t="s">
        <v>2799</v>
      </c>
      <c r="K258" s="1" t="s">
        <v>10</v>
      </c>
      <c r="L258" s="1" t="s">
        <v>2093</v>
      </c>
      <c r="M258" s="1" t="s">
        <v>2094</v>
      </c>
      <c r="N258" s="1" t="s">
        <v>2105</v>
      </c>
      <c r="O258" s="1" t="s">
        <v>2789</v>
      </c>
      <c r="P258" s="1" t="s">
        <v>2790</v>
      </c>
      <c r="Q258" s="1" t="s">
        <v>2057</v>
      </c>
      <c r="R258" s="1" t="s">
        <v>2800</v>
      </c>
      <c r="S258">
        <v>0</v>
      </c>
      <c r="T258">
        <v>7</v>
      </c>
    </row>
    <row r="259" spans="1:20" x14ac:dyDescent="0.25">
      <c r="A259" s="1" t="s">
        <v>230</v>
      </c>
      <c r="B259" s="1" t="s">
        <v>231</v>
      </c>
      <c r="C259" s="1" t="s">
        <v>2088</v>
      </c>
      <c r="D259" s="1" t="s">
        <v>44</v>
      </c>
      <c r="E259" s="1" t="s">
        <v>2089</v>
      </c>
      <c r="F259" s="1" t="s">
        <v>2050</v>
      </c>
      <c r="G259" s="1" t="s">
        <v>2794</v>
      </c>
      <c r="H259" s="1" t="s">
        <v>2052</v>
      </c>
      <c r="I259" s="1" t="s">
        <v>2091</v>
      </c>
      <c r="J259" s="1" t="s">
        <v>2801</v>
      </c>
      <c r="K259" s="1" t="s">
        <v>89</v>
      </c>
      <c r="L259" s="1" t="s">
        <v>2802</v>
      </c>
      <c r="M259" s="1" t="s">
        <v>2094</v>
      </c>
      <c r="N259" s="1" t="s">
        <v>2056</v>
      </c>
      <c r="O259" s="1" t="s">
        <v>2797</v>
      </c>
      <c r="P259" s="1" t="s">
        <v>2219</v>
      </c>
      <c r="Q259" s="1" t="s">
        <v>2057</v>
      </c>
      <c r="R259" s="1" t="s">
        <v>2803</v>
      </c>
      <c r="S259">
        <v>8</v>
      </c>
      <c r="T259">
        <v>3</v>
      </c>
    </row>
    <row r="260" spans="1:20" x14ac:dyDescent="0.25">
      <c r="A260" s="1" t="s">
        <v>528</v>
      </c>
      <c r="B260" s="1" t="s">
        <v>529</v>
      </c>
      <c r="C260" s="1" t="s">
        <v>2313</v>
      </c>
      <c r="D260" s="1" t="s">
        <v>88</v>
      </c>
      <c r="E260" s="1" t="s">
        <v>2089</v>
      </c>
      <c r="F260" s="1" t="s">
        <v>2050</v>
      </c>
      <c r="G260" s="1" t="s">
        <v>2794</v>
      </c>
      <c r="H260" s="1" t="s">
        <v>2052</v>
      </c>
      <c r="I260" s="1" t="s">
        <v>2052</v>
      </c>
      <c r="J260" s="1" t="s">
        <v>2804</v>
      </c>
      <c r="K260" s="1" t="s">
        <v>89</v>
      </c>
      <c r="L260" s="1" t="s">
        <v>2805</v>
      </c>
      <c r="M260" s="1" t="s">
        <v>2094</v>
      </c>
      <c r="N260" s="1" t="s">
        <v>2056</v>
      </c>
      <c r="O260" s="1" t="s">
        <v>2797</v>
      </c>
      <c r="P260" s="1" t="s">
        <v>2219</v>
      </c>
      <c r="Q260" s="1" t="s">
        <v>2057</v>
      </c>
      <c r="R260" s="1" t="s">
        <v>2806</v>
      </c>
      <c r="S260">
        <v>8</v>
      </c>
      <c r="T260">
        <v>1</v>
      </c>
    </row>
    <row r="261" spans="1:20" x14ac:dyDescent="0.25">
      <c r="A261" s="1" t="s">
        <v>671</v>
      </c>
      <c r="B261" s="1" t="s">
        <v>672</v>
      </c>
      <c r="C261" s="1" t="s">
        <v>2173</v>
      </c>
      <c r="D261" s="1" t="s">
        <v>44</v>
      </c>
      <c r="E261" s="1" t="s">
        <v>2089</v>
      </c>
      <c r="F261" s="1" t="s">
        <v>2050</v>
      </c>
      <c r="G261" s="1" t="s">
        <v>2807</v>
      </c>
      <c r="H261" s="1" t="s">
        <v>2052</v>
      </c>
      <c r="I261" s="1" t="s">
        <v>2091</v>
      </c>
      <c r="J261" s="1" t="s">
        <v>2808</v>
      </c>
      <c r="K261" s="1" t="s">
        <v>12</v>
      </c>
      <c r="L261" s="1" t="s">
        <v>2113</v>
      </c>
      <c r="M261" s="1" t="s">
        <v>2094</v>
      </c>
      <c r="N261" s="1" t="s">
        <v>2056</v>
      </c>
      <c r="O261" s="1" t="s">
        <v>2809</v>
      </c>
      <c r="P261" s="1" t="s">
        <v>2054</v>
      </c>
      <c r="Q261" s="1" t="s">
        <v>2057</v>
      </c>
      <c r="R261" s="1" t="s">
        <v>2810</v>
      </c>
      <c r="S261">
        <v>4</v>
      </c>
      <c r="T261">
        <v>5</v>
      </c>
    </row>
    <row r="262" spans="1:20" x14ac:dyDescent="0.25">
      <c r="A262" s="1" t="s">
        <v>159</v>
      </c>
      <c r="B262" s="1" t="s">
        <v>160</v>
      </c>
      <c r="C262" s="1" t="s">
        <v>2468</v>
      </c>
      <c r="D262" s="1" t="s">
        <v>88</v>
      </c>
      <c r="E262" s="1" t="s">
        <v>2214</v>
      </c>
      <c r="F262" s="1" t="s">
        <v>2050</v>
      </c>
      <c r="G262" s="1" t="s">
        <v>2794</v>
      </c>
      <c r="H262" s="1" t="s">
        <v>2052</v>
      </c>
      <c r="I262" s="1" t="s">
        <v>2052</v>
      </c>
      <c r="J262" s="1" t="s">
        <v>2811</v>
      </c>
      <c r="K262" s="1" t="s">
        <v>161</v>
      </c>
      <c r="L262" s="1" t="s">
        <v>2812</v>
      </c>
      <c r="M262" s="1" t="s">
        <v>2094</v>
      </c>
      <c r="N262" s="1" t="s">
        <v>2056</v>
      </c>
      <c r="O262" s="1" t="s">
        <v>2797</v>
      </c>
      <c r="P262" s="1" t="s">
        <v>2219</v>
      </c>
      <c r="Q262" s="1" t="s">
        <v>2057</v>
      </c>
      <c r="R262" s="1" t="s">
        <v>2813</v>
      </c>
      <c r="S262">
        <v>8</v>
      </c>
      <c r="T262">
        <v>5</v>
      </c>
    </row>
    <row r="263" spans="1:20" x14ac:dyDescent="0.25">
      <c r="A263" s="1" t="s">
        <v>108</v>
      </c>
      <c r="B263" s="1" t="s">
        <v>109</v>
      </c>
      <c r="C263" s="1" t="s">
        <v>2573</v>
      </c>
      <c r="D263" s="1" t="s">
        <v>88</v>
      </c>
      <c r="E263" s="1" t="s">
        <v>2214</v>
      </c>
      <c r="F263" s="1" t="s">
        <v>2050</v>
      </c>
      <c r="G263" s="1" t="s">
        <v>2794</v>
      </c>
      <c r="H263" s="1" t="s">
        <v>2052</v>
      </c>
      <c r="I263" s="1" t="s">
        <v>2052</v>
      </c>
      <c r="J263" s="1" t="s">
        <v>2814</v>
      </c>
      <c r="K263" s="1" t="s">
        <v>89</v>
      </c>
      <c r="L263" s="1" t="s">
        <v>2815</v>
      </c>
      <c r="M263" s="1" t="s">
        <v>2094</v>
      </c>
      <c r="N263" s="1" t="s">
        <v>2056</v>
      </c>
      <c r="O263" s="1" t="s">
        <v>2797</v>
      </c>
      <c r="P263" s="1" t="s">
        <v>2219</v>
      </c>
      <c r="Q263" s="1" t="s">
        <v>2057</v>
      </c>
      <c r="R263" s="1" t="s">
        <v>2816</v>
      </c>
      <c r="S263">
        <v>8</v>
      </c>
      <c r="T263">
        <v>7</v>
      </c>
    </row>
    <row r="264" spans="1:20" x14ac:dyDescent="0.25">
      <c r="A264" s="1" t="s">
        <v>90</v>
      </c>
      <c r="B264" s="1" t="s">
        <v>91</v>
      </c>
      <c r="C264" s="1" t="s">
        <v>2597</v>
      </c>
      <c r="D264" s="1" t="s">
        <v>88</v>
      </c>
      <c r="E264" s="1" t="s">
        <v>2214</v>
      </c>
      <c r="F264" s="1" t="s">
        <v>2050</v>
      </c>
      <c r="G264" s="1" t="s">
        <v>2794</v>
      </c>
      <c r="H264" s="1" t="s">
        <v>2052</v>
      </c>
      <c r="I264" s="1" t="s">
        <v>2052</v>
      </c>
      <c r="J264" s="1" t="s">
        <v>2817</v>
      </c>
      <c r="K264" s="1" t="s">
        <v>89</v>
      </c>
      <c r="L264" s="1" t="s">
        <v>2818</v>
      </c>
      <c r="M264" s="1" t="s">
        <v>2094</v>
      </c>
      <c r="N264" s="1" t="s">
        <v>2056</v>
      </c>
      <c r="O264" s="1" t="s">
        <v>2797</v>
      </c>
      <c r="P264" s="1" t="s">
        <v>2219</v>
      </c>
      <c r="Q264" s="1" t="s">
        <v>2057</v>
      </c>
      <c r="R264" s="1" t="s">
        <v>2819</v>
      </c>
      <c r="S264">
        <v>8</v>
      </c>
      <c r="T264">
        <v>10</v>
      </c>
    </row>
    <row r="265" spans="1:20" x14ac:dyDescent="0.25">
      <c r="A265" s="1" t="s">
        <v>2820</v>
      </c>
      <c r="B265" s="1" t="s">
        <v>2821</v>
      </c>
      <c r="C265" s="1" t="s">
        <v>2198</v>
      </c>
      <c r="D265" s="1" t="s">
        <v>88</v>
      </c>
      <c r="E265" s="1" t="s">
        <v>2214</v>
      </c>
      <c r="F265" s="1" t="s">
        <v>2565</v>
      </c>
      <c r="G265" s="1" t="s">
        <v>2450</v>
      </c>
      <c r="H265" s="1" t="s">
        <v>2052</v>
      </c>
      <c r="I265" s="1" t="s">
        <v>2052</v>
      </c>
      <c r="J265" s="1" t="s">
        <v>2822</v>
      </c>
      <c r="K265" s="1" t="s">
        <v>2823</v>
      </c>
      <c r="L265" s="1" t="s">
        <v>2818</v>
      </c>
      <c r="M265" s="1" t="s">
        <v>2094</v>
      </c>
      <c r="N265" s="1" t="s">
        <v>2056</v>
      </c>
      <c r="O265" s="1" t="s">
        <v>2452</v>
      </c>
      <c r="P265" s="1" t="s">
        <v>2453</v>
      </c>
      <c r="Q265" s="1" t="s">
        <v>2057</v>
      </c>
      <c r="R265" s="1" t="s">
        <v>2824</v>
      </c>
      <c r="S265">
        <v>8</v>
      </c>
      <c r="T265">
        <v>10</v>
      </c>
    </row>
    <row r="266" spans="1:20" x14ac:dyDescent="0.25">
      <c r="A266" s="1" t="s">
        <v>1083</v>
      </c>
      <c r="B266" s="1" t="s">
        <v>1084</v>
      </c>
      <c r="C266" s="1" t="s">
        <v>2158</v>
      </c>
      <c r="D266" s="1" t="s">
        <v>44</v>
      </c>
      <c r="E266" s="1" t="s">
        <v>2827</v>
      </c>
      <c r="F266" s="1" t="s">
        <v>2050</v>
      </c>
      <c r="G266" s="1" t="s">
        <v>2828</v>
      </c>
      <c r="H266" s="1" t="s">
        <v>2052</v>
      </c>
      <c r="I266" s="1" t="s">
        <v>2091</v>
      </c>
      <c r="J266" s="1" t="s">
        <v>2829</v>
      </c>
      <c r="K266" s="1" t="s">
        <v>10</v>
      </c>
      <c r="L266" s="1" t="s">
        <v>2113</v>
      </c>
      <c r="M266" s="1" t="s">
        <v>2094</v>
      </c>
      <c r="N266" s="1" t="s">
        <v>2056</v>
      </c>
      <c r="O266" s="1" t="s">
        <v>2830</v>
      </c>
      <c r="P266" s="1" t="s">
        <v>2831</v>
      </c>
      <c r="Q266" s="1" t="s">
        <v>2057</v>
      </c>
      <c r="R266" s="1" t="s">
        <v>2832</v>
      </c>
      <c r="S266">
        <v>0</v>
      </c>
      <c r="T266">
        <v>5</v>
      </c>
    </row>
    <row r="267" spans="1:20" x14ac:dyDescent="0.25">
      <c r="A267" s="1" t="s">
        <v>725</v>
      </c>
      <c r="B267" s="1" t="s">
        <v>5387</v>
      </c>
      <c r="C267" s="1" t="s">
        <v>2173</v>
      </c>
      <c r="D267" s="1" t="s">
        <v>44</v>
      </c>
      <c r="E267" s="1" t="s">
        <v>2297</v>
      </c>
      <c r="F267" s="1" t="s">
        <v>2050</v>
      </c>
      <c r="G267" s="1" t="s">
        <v>2833</v>
      </c>
      <c r="H267" s="1" t="s">
        <v>2052</v>
      </c>
      <c r="I267" s="1" t="s">
        <v>2091</v>
      </c>
      <c r="J267" s="1" t="s">
        <v>5388</v>
      </c>
      <c r="K267" s="1" t="s">
        <v>12</v>
      </c>
      <c r="L267" s="1" t="s">
        <v>2113</v>
      </c>
      <c r="M267" s="1" t="s">
        <v>2094</v>
      </c>
      <c r="N267" s="1" t="s">
        <v>2056</v>
      </c>
      <c r="O267" s="1" t="s">
        <v>2834</v>
      </c>
      <c r="P267" s="1" t="s">
        <v>2054</v>
      </c>
      <c r="Q267" s="1" t="s">
        <v>2057</v>
      </c>
      <c r="R267" s="1" t="s">
        <v>5389</v>
      </c>
      <c r="S267">
        <v>4</v>
      </c>
      <c r="T267">
        <v>5</v>
      </c>
    </row>
    <row r="268" spans="1:20" x14ac:dyDescent="0.25">
      <c r="A268" s="1" t="s">
        <v>1395</v>
      </c>
      <c r="B268" s="1" t="s">
        <v>1396</v>
      </c>
      <c r="C268" s="1" t="s">
        <v>2109</v>
      </c>
      <c r="D268" s="1" t="s">
        <v>29</v>
      </c>
      <c r="E268" s="1" t="s">
        <v>2647</v>
      </c>
      <c r="F268" s="1" t="s">
        <v>2111</v>
      </c>
      <c r="G268" s="1" t="s">
        <v>2825</v>
      </c>
      <c r="H268" s="1" t="s">
        <v>2052</v>
      </c>
      <c r="I268" s="1" t="s">
        <v>2091</v>
      </c>
      <c r="J268" s="1" t="s">
        <v>2835</v>
      </c>
      <c r="K268" s="1" t="s">
        <v>12</v>
      </c>
      <c r="L268" s="1" t="s">
        <v>2104</v>
      </c>
      <c r="M268" s="1" t="s">
        <v>2094</v>
      </c>
      <c r="N268" s="1" t="s">
        <v>2105</v>
      </c>
      <c r="O268" s="1" t="s">
        <v>2826</v>
      </c>
      <c r="P268" s="1" t="s">
        <v>2096</v>
      </c>
      <c r="Q268" s="1" t="s">
        <v>2057</v>
      </c>
      <c r="R268" s="1" t="s">
        <v>2836</v>
      </c>
      <c r="S268">
        <v>4</v>
      </c>
      <c r="T268">
        <v>1</v>
      </c>
    </row>
    <row r="269" spans="1:20" x14ac:dyDescent="0.25">
      <c r="A269" s="1" t="s">
        <v>1151</v>
      </c>
      <c r="B269" s="1" t="s">
        <v>1152</v>
      </c>
      <c r="C269" s="1" t="s">
        <v>2158</v>
      </c>
      <c r="D269" s="1" t="s">
        <v>44</v>
      </c>
      <c r="E269" s="1" t="s">
        <v>2204</v>
      </c>
      <c r="F269" s="1" t="s">
        <v>2050</v>
      </c>
      <c r="G269" s="1" t="s">
        <v>2837</v>
      </c>
      <c r="H269" s="1" t="s">
        <v>2052</v>
      </c>
      <c r="I269" s="1" t="s">
        <v>2091</v>
      </c>
      <c r="J269" s="1" t="s">
        <v>2838</v>
      </c>
      <c r="K269" s="1" t="s">
        <v>1153</v>
      </c>
      <c r="L269" s="1" t="s">
        <v>2134</v>
      </c>
      <c r="M269" s="1" t="s">
        <v>2094</v>
      </c>
      <c r="N269" s="1" t="s">
        <v>2056</v>
      </c>
      <c r="O269" s="1" t="s">
        <v>2839</v>
      </c>
      <c r="P269" s="1" t="s">
        <v>2840</v>
      </c>
      <c r="Q269" s="1" t="s">
        <v>2057</v>
      </c>
      <c r="R269" s="1" t="s">
        <v>2841</v>
      </c>
      <c r="S269">
        <v>4</v>
      </c>
      <c r="T269">
        <v>3</v>
      </c>
    </row>
    <row r="270" spans="1:20" x14ac:dyDescent="0.25">
      <c r="A270" s="1" t="s">
        <v>1456</v>
      </c>
      <c r="B270" s="1" t="s">
        <v>1457</v>
      </c>
      <c r="C270" s="1" t="s">
        <v>2109</v>
      </c>
      <c r="D270" s="1" t="s">
        <v>29</v>
      </c>
      <c r="E270" s="1" t="s">
        <v>2647</v>
      </c>
      <c r="F270" s="1" t="s">
        <v>2111</v>
      </c>
      <c r="G270" s="1" t="s">
        <v>2825</v>
      </c>
      <c r="H270" s="1" t="s">
        <v>2052</v>
      </c>
      <c r="I270" s="1" t="s">
        <v>2091</v>
      </c>
      <c r="J270" s="1" t="s">
        <v>2842</v>
      </c>
      <c r="K270" s="1" t="s">
        <v>10</v>
      </c>
      <c r="L270" s="1" t="s">
        <v>2113</v>
      </c>
      <c r="M270" s="1" t="s">
        <v>2094</v>
      </c>
      <c r="N270" s="1" t="s">
        <v>2105</v>
      </c>
      <c r="O270" s="1" t="s">
        <v>2826</v>
      </c>
      <c r="P270" s="1" t="s">
        <v>2096</v>
      </c>
      <c r="Q270" s="1" t="s">
        <v>2057</v>
      </c>
      <c r="R270" s="1" t="s">
        <v>2843</v>
      </c>
      <c r="S270">
        <v>0</v>
      </c>
      <c r="T270">
        <v>5</v>
      </c>
    </row>
    <row r="271" spans="1:20" x14ac:dyDescent="0.25">
      <c r="A271" s="1" t="s">
        <v>673</v>
      </c>
      <c r="B271" s="1" t="s">
        <v>674</v>
      </c>
      <c r="C271" s="1" t="s">
        <v>2173</v>
      </c>
      <c r="D271" s="1" t="s">
        <v>44</v>
      </c>
      <c r="E271" s="1" t="s">
        <v>2297</v>
      </c>
      <c r="F271" s="1" t="s">
        <v>2050</v>
      </c>
      <c r="G271" s="1" t="s">
        <v>2833</v>
      </c>
      <c r="H271" s="1" t="s">
        <v>2052</v>
      </c>
      <c r="I271" s="1" t="s">
        <v>2091</v>
      </c>
      <c r="J271" s="1" t="s">
        <v>2747</v>
      </c>
      <c r="K271" s="1" t="s">
        <v>12</v>
      </c>
      <c r="L271" s="1" t="s">
        <v>2113</v>
      </c>
      <c r="M271" s="1" t="s">
        <v>2094</v>
      </c>
      <c r="N271" s="1" t="s">
        <v>2056</v>
      </c>
      <c r="O271" s="1" t="s">
        <v>2834</v>
      </c>
      <c r="P271" s="1" t="s">
        <v>2054</v>
      </c>
      <c r="Q271" s="1" t="s">
        <v>2057</v>
      </c>
      <c r="R271" s="1" t="s">
        <v>2844</v>
      </c>
      <c r="S271">
        <v>4</v>
      </c>
      <c r="T271">
        <v>5</v>
      </c>
    </row>
    <row r="272" spans="1:20" x14ac:dyDescent="0.25">
      <c r="A272" s="1" t="s">
        <v>786</v>
      </c>
      <c r="B272" s="1" t="s">
        <v>787</v>
      </c>
      <c r="C272" s="1" t="s">
        <v>2148</v>
      </c>
      <c r="D272" s="1" t="s">
        <v>44</v>
      </c>
      <c r="E272" s="1" t="s">
        <v>2297</v>
      </c>
      <c r="F272" s="1" t="s">
        <v>2050</v>
      </c>
      <c r="G272" s="1" t="s">
        <v>2833</v>
      </c>
      <c r="H272" s="1" t="s">
        <v>2052</v>
      </c>
      <c r="I272" s="1" t="s">
        <v>2091</v>
      </c>
      <c r="J272" s="1" t="s">
        <v>2845</v>
      </c>
      <c r="K272" s="1" t="s">
        <v>12</v>
      </c>
      <c r="L272" s="1" t="s">
        <v>2134</v>
      </c>
      <c r="M272" s="1" t="s">
        <v>2094</v>
      </c>
      <c r="N272" s="1" t="s">
        <v>2056</v>
      </c>
      <c r="O272" s="1" t="s">
        <v>2834</v>
      </c>
      <c r="P272" s="1" t="s">
        <v>2054</v>
      </c>
      <c r="Q272" s="1" t="s">
        <v>2057</v>
      </c>
      <c r="R272" s="1" t="s">
        <v>2846</v>
      </c>
      <c r="S272">
        <v>4</v>
      </c>
      <c r="T272">
        <v>3</v>
      </c>
    </row>
    <row r="273" spans="1:20" x14ac:dyDescent="0.25">
      <c r="A273" s="1" t="s">
        <v>2847</v>
      </c>
      <c r="B273" s="1" t="s">
        <v>2848</v>
      </c>
      <c r="C273" s="1" t="s">
        <v>2158</v>
      </c>
      <c r="D273" s="1" t="s">
        <v>44</v>
      </c>
      <c r="E273" s="1" t="s">
        <v>2849</v>
      </c>
      <c r="F273" s="1" t="s">
        <v>2050</v>
      </c>
      <c r="G273" s="1" t="s">
        <v>2850</v>
      </c>
      <c r="H273" s="1" t="s">
        <v>2052</v>
      </c>
      <c r="I273" s="1" t="s">
        <v>2091</v>
      </c>
      <c r="J273" s="1" t="s">
        <v>2851</v>
      </c>
      <c r="K273" s="1" t="s">
        <v>10</v>
      </c>
      <c r="L273" s="1" t="s">
        <v>2590</v>
      </c>
      <c r="M273" s="1" t="s">
        <v>2055</v>
      </c>
      <c r="N273" s="1" t="s">
        <v>2056</v>
      </c>
      <c r="O273" s="1" t="s">
        <v>2852</v>
      </c>
      <c r="P273" s="1" t="s">
        <v>2853</v>
      </c>
      <c r="Q273" s="1" t="s">
        <v>2057</v>
      </c>
      <c r="R273" s="1" t="s">
        <v>2854</v>
      </c>
      <c r="S273">
        <v>0</v>
      </c>
      <c r="T273">
        <v>7</v>
      </c>
    </row>
    <row r="274" spans="1:20" x14ac:dyDescent="0.25">
      <c r="A274" s="1" t="s">
        <v>939</v>
      </c>
      <c r="B274" s="1" t="s">
        <v>940</v>
      </c>
      <c r="C274" s="1" t="s">
        <v>2148</v>
      </c>
      <c r="D274" s="1" t="s">
        <v>44</v>
      </c>
      <c r="E274" s="1" t="s">
        <v>2297</v>
      </c>
      <c r="F274" s="1" t="s">
        <v>2050</v>
      </c>
      <c r="G274" s="1" t="s">
        <v>2833</v>
      </c>
      <c r="H274" s="1" t="s">
        <v>2052</v>
      </c>
      <c r="I274" s="1" t="s">
        <v>2091</v>
      </c>
      <c r="J274" s="1" t="s">
        <v>2855</v>
      </c>
      <c r="K274" s="1" t="s">
        <v>12</v>
      </c>
      <c r="L274" s="1" t="s">
        <v>2134</v>
      </c>
      <c r="M274" s="1" t="s">
        <v>2094</v>
      </c>
      <c r="N274" s="1" t="s">
        <v>2056</v>
      </c>
      <c r="O274" s="1" t="s">
        <v>2834</v>
      </c>
      <c r="P274" s="1" t="s">
        <v>2054</v>
      </c>
      <c r="Q274" s="1" t="s">
        <v>2057</v>
      </c>
      <c r="R274" s="1" t="s">
        <v>2856</v>
      </c>
      <c r="S274">
        <v>4</v>
      </c>
      <c r="T274">
        <v>3</v>
      </c>
    </row>
    <row r="275" spans="1:20" x14ac:dyDescent="0.25">
      <c r="A275" s="1" t="s">
        <v>1223</v>
      </c>
      <c r="B275" s="1" t="s">
        <v>1224</v>
      </c>
      <c r="C275" s="1" t="s">
        <v>2256</v>
      </c>
      <c r="D275" s="1" t="s">
        <v>44</v>
      </c>
      <c r="E275" s="1" t="s">
        <v>2204</v>
      </c>
      <c r="F275" s="1" t="s">
        <v>2050</v>
      </c>
      <c r="G275" s="1" t="s">
        <v>2833</v>
      </c>
      <c r="H275" s="1" t="s">
        <v>2052</v>
      </c>
      <c r="I275" s="1" t="s">
        <v>2091</v>
      </c>
      <c r="J275" s="1" t="s">
        <v>2857</v>
      </c>
      <c r="K275" s="1" t="s">
        <v>10</v>
      </c>
      <c r="L275" s="1" t="s">
        <v>2161</v>
      </c>
      <c r="M275" s="1" t="s">
        <v>2094</v>
      </c>
      <c r="N275" s="1" t="s">
        <v>2056</v>
      </c>
      <c r="O275" s="1" t="s">
        <v>2834</v>
      </c>
      <c r="P275" s="1" t="s">
        <v>2054</v>
      </c>
      <c r="Q275" s="1" t="s">
        <v>2057</v>
      </c>
      <c r="R275" s="1" t="s">
        <v>2858</v>
      </c>
      <c r="S275">
        <v>0</v>
      </c>
      <c r="T275">
        <v>6</v>
      </c>
    </row>
    <row r="276" spans="1:20" x14ac:dyDescent="0.25">
      <c r="A276" s="1" t="s">
        <v>1225</v>
      </c>
      <c r="B276" s="1" t="s">
        <v>1226</v>
      </c>
      <c r="C276" s="1" t="s">
        <v>2256</v>
      </c>
      <c r="D276" s="1" t="s">
        <v>44</v>
      </c>
      <c r="E276" s="1" t="s">
        <v>2204</v>
      </c>
      <c r="F276" s="1" t="s">
        <v>2050</v>
      </c>
      <c r="G276" s="1" t="s">
        <v>2833</v>
      </c>
      <c r="H276" s="1" t="s">
        <v>2052</v>
      </c>
      <c r="I276" s="1" t="s">
        <v>2091</v>
      </c>
      <c r="J276" s="1" t="s">
        <v>2859</v>
      </c>
      <c r="K276" s="1" t="s">
        <v>427</v>
      </c>
      <c r="L276" s="1" t="s">
        <v>2134</v>
      </c>
      <c r="M276" s="1" t="s">
        <v>2094</v>
      </c>
      <c r="N276" s="1" t="s">
        <v>2056</v>
      </c>
      <c r="O276" s="1" t="s">
        <v>2834</v>
      </c>
      <c r="P276" s="1" t="s">
        <v>2054</v>
      </c>
      <c r="Q276" s="1" t="s">
        <v>2057</v>
      </c>
      <c r="R276" s="1" t="s">
        <v>2860</v>
      </c>
      <c r="S276">
        <v>2</v>
      </c>
      <c r="T276">
        <v>3</v>
      </c>
    </row>
    <row r="277" spans="1:20" x14ac:dyDescent="0.25">
      <c r="A277" s="1" t="s">
        <v>1143</v>
      </c>
      <c r="B277" s="1" t="s">
        <v>1144</v>
      </c>
      <c r="C277" s="1" t="s">
        <v>2158</v>
      </c>
      <c r="D277" s="1" t="s">
        <v>44</v>
      </c>
      <c r="E277" s="1" t="s">
        <v>2204</v>
      </c>
      <c r="F277" s="1" t="s">
        <v>2050</v>
      </c>
      <c r="G277" s="1" t="s">
        <v>2833</v>
      </c>
      <c r="H277" s="1" t="s">
        <v>2052</v>
      </c>
      <c r="I277" s="1" t="s">
        <v>2091</v>
      </c>
      <c r="J277" s="1" t="s">
        <v>2861</v>
      </c>
      <c r="K277" s="1" t="s">
        <v>10</v>
      </c>
      <c r="L277" s="1" t="s">
        <v>2161</v>
      </c>
      <c r="M277" s="1" t="s">
        <v>2094</v>
      </c>
      <c r="N277" s="1" t="s">
        <v>2056</v>
      </c>
      <c r="O277" s="1" t="s">
        <v>2834</v>
      </c>
      <c r="P277" s="1" t="s">
        <v>2054</v>
      </c>
      <c r="Q277" s="1" t="s">
        <v>2057</v>
      </c>
      <c r="R277" s="1" t="s">
        <v>2862</v>
      </c>
      <c r="S277">
        <v>0</v>
      </c>
      <c r="T277">
        <v>6</v>
      </c>
    </row>
    <row r="278" spans="1:20" x14ac:dyDescent="0.25">
      <c r="A278" s="1" t="s">
        <v>1889</v>
      </c>
      <c r="B278" s="1" t="s">
        <v>1890</v>
      </c>
      <c r="C278" s="1" t="s">
        <v>2132</v>
      </c>
      <c r="D278" s="1" t="s">
        <v>29</v>
      </c>
      <c r="E278" s="1" t="s">
        <v>2652</v>
      </c>
      <c r="F278" s="1" t="s">
        <v>2111</v>
      </c>
      <c r="G278" s="1" t="s">
        <v>2825</v>
      </c>
      <c r="H278" s="1" t="s">
        <v>2052</v>
      </c>
      <c r="I278" s="1" t="s">
        <v>2091</v>
      </c>
      <c r="J278" s="1" t="s">
        <v>2863</v>
      </c>
      <c r="K278" s="1" t="s">
        <v>10</v>
      </c>
      <c r="L278" s="1" t="s">
        <v>2134</v>
      </c>
      <c r="M278" s="1" t="s">
        <v>2094</v>
      </c>
      <c r="N278" s="1" t="s">
        <v>2105</v>
      </c>
      <c r="O278" s="1" t="s">
        <v>2826</v>
      </c>
      <c r="P278" s="1" t="s">
        <v>2096</v>
      </c>
      <c r="Q278" s="1" t="s">
        <v>2057</v>
      </c>
      <c r="R278" s="1" t="s">
        <v>2864</v>
      </c>
      <c r="S278">
        <v>0</v>
      </c>
      <c r="T278">
        <v>3</v>
      </c>
    </row>
    <row r="279" spans="1:20" x14ac:dyDescent="0.25">
      <c r="A279" s="1" t="s">
        <v>938</v>
      </c>
      <c r="B279" s="1" t="s">
        <v>5559</v>
      </c>
      <c r="C279" s="1" t="s">
        <v>2148</v>
      </c>
      <c r="D279" s="1" t="s">
        <v>44</v>
      </c>
      <c r="E279" s="1" t="s">
        <v>2297</v>
      </c>
      <c r="F279" s="1" t="s">
        <v>2050</v>
      </c>
      <c r="G279" s="1" t="s">
        <v>2833</v>
      </c>
      <c r="H279" s="1" t="s">
        <v>2052</v>
      </c>
      <c r="I279" s="1" t="s">
        <v>2091</v>
      </c>
      <c r="J279" s="1" t="s">
        <v>5560</v>
      </c>
      <c r="K279" s="1" t="s">
        <v>12</v>
      </c>
      <c r="L279" s="1" t="s">
        <v>2134</v>
      </c>
      <c r="M279" s="1" t="s">
        <v>2094</v>
      </c>
      <c r="N279" s="1" t="s">
        <v>2056</v>
      </c>
      <c r="O279" s="1" t="s">
        <v>2834</v>
      </c>
      <c r="P279" s="1" t="s">
        <v>2054</v>
      </c>
      <c r="Q279" s="1" t="s">
        <v>2057</v>
      </c>
      <c r="R279" s="1" t="s">
        <v>5561</v>
      </c>
      <c r="S279">
        <v>4</v>
      </c>
      <c r="T279">
        <v>3</v>
      </c>
    </row>
    <row r="280" spans="1:20" x14ac:dyDescent="0.25">
      <c r="A280" s="1" t="s">
        <v>924</v>
      </c>
      <c r="B280" s="1" t="s">
        <v>925</v>
      </c>
      <c r="C280" s="1" t="s">
        <v>2148</v>
      </c>
      <c r="D280" s="1" t="s">
        <v>44</v>
      </c>
      <c r="E280" s="1" t="s">
        <v>2297</v>
      </c>
      <c r="F280" s="1" t="s">
        <v>2050</v>
      </c>
      <c r="G280" s="1" t="s">
        <v>2833</v>
      </c>
      <c r="H280" s="1" t="s">
        <v>2052</v>
      </c>
      <c r="I280" s="1" t="s">
        <v>2091</v>
      </c>
      <c r="J280" s="1" t="s">
        <v>2865</v>
      </c>
      <c r="K280" s="1" t="s">
        <v>12</v>
      </c>
      <c r="L280" s="1" t="s">
        <v>2134</v>
      </c>
      <c r="M280" s="1" t="s">
        <v>2094</v>
      </c>
      <c r="N280" s="1" t="s">
        <v>2056</v>
      </c>
      <c r="O280" s="1" t="s">
        <v>2834</v>
      </c>
      <c r="P280" s="1" t="s">
        <v>2054</v>
      </c>
      <c r="Q280" s="1" t="s">
        <v>2057</v>
      </c>
      <c r="R280" s="1" t="s">
        <v>2866</v>
      </c>
      <c r="S280">
        <v>4</v>
      </c>
      <c r="T280">
        <v>3</v>
      </c>
    </row>
    <row r="281" spans="1:20" x14ac:dyDescent="0.25">
      <c r="A281" s="1" t="s">
        <v>902</v>
      </c>
      <c r="B281" s="1" t="s">
        <v>903</v>
      </c>
      <c r="C281" s="1" t="s">
        <v>2148</v>
      </c>
      <c r="D281" s="1" t="s">
        <v>44</v>
      </c>
      <c r="E281" s="1" t="s">
        <v>2297</v>
      </c>
      <c r="F281" s="1" t="s">
        <v>2050</v>
      </c>
      <c r="G281" s="1" t="s">
        <v>2833</v>
      </c>
      <c r="H281" s="1" t="s">
        <v>2052</v>
      </c>
      <c r="I281" s="1" t="s">
        <v>2091</v>
      </c>
      <c r="J281" s="1" t="s">
        <v>2867</v>
      </c>
      <c r="K281" s="1" t="s">
        <v>12</v>
      </c>
      <c r="L281" s="1" t="s">
        <v>2868</v>
      </c>
      <c r="M281" s="1" t="s">
        <v>2094</v>
      </c>
      <c r="N281" s="1" t="s">
        <v>2056</v>
      </c>
      <c r="O281" s="1" t="s">
        <v>2834</v>
      </c>
      <c r="P281" s="1" t="s">
        <v>2054</v>
      </c>
      <c r="Q281" s="1" t="s">
        <v>2057</v>
      </c>
      <c r="R281" s="1" t="s">
        <v>2869</v>
      </c>
      <c r="S281">
        <v>4</v>
      </c>
      <c r="T281">
        <v>3</v>
      </c>
    </row>
    <row r="282" spans="1:20" x14ac:dyDescent="0.25">
      <c r="A282" s="1" t="s">
        <v>1540</v>
      </c>
      <c r="B282" s="1" t="s">
        <v>1541</v>
      </c>
      <c r="C282" s="1" t="s">
        <v>2109</v>
      </c>
      <c r="D282" s="1" t="s">
        <v>29</v>
      </c>
      <c r="E282" s="1" t="s">
        <v>2647</v>
      </c>
      <c r="F282" s="1" t="s">
        <v>2111</v>
      </c>
      <c r="G282" s="1" t="s">
        <v>2833</v>
      </c>
      <c r="H282" s="1" t="s">
        <v>2052</v>
      </c>
      <c r="I282" s="1" t="s">
        <v>2091</v>
      </c>
      <c r="J282" s="1" t="s">
        <v>2870</v>
      </c>
      <c r="K282" s="1" t="s">
        <v>10</v>
      </c>
      <c r="L282" s="1" t="s">
        <v>1516</v>
      </c>
      <c r="M282" s="1" t="s">
        <v>2094</v>
      </c>
      <c r="N282" s="1" t="s">
        <v>2105</v>
      </c>
      <c r="O282" s="1" t="s">
        <v>2834</v>
      </c>
      <c r="P282" s="1" t="s">
        <v>2054</v>
      </c>
      <c r="Q282" s="1" t="s">
        <v>2057</v>
      </c>
      <c r="R282" s="1" t="s">
        <v>2871</v>
      </c>
      <c r="S282">
        <v>0</v>
      </c>
      <c r="T282">
        <v>3</v>
      </c>
    </row>
    <row r="283" spans="1:20" x14ac:dyDescent="0.25">
      <c r="A283" s="1" t="s">
        <v>5479</v>
      </c>
      <c r="B283" s="1" t="s">
        <v>5176</v>
      </c>
      <c r="C283" s="1" t="s">
        <v>2256</v>
      </c>
      <c r="D283" s="1" t="s">
        <v>44</v>
      </c>
      <c r="E283" s="1" t="s">
        <v>2652</v>
      </c>
      <c r="F283" s="1" t="s">
        <v>2050</v>
      </c>
      <c r="G283" s="1" t="s">
        <v>2850</v>
      </c>
      <c r="H283" s="1" t="s">
        <v>2052</v>
      </c>
      <c r="I283" s="1" t="s">
        <v>2091</v>
      </c>
      <c r="J283" s="1" t="s">
        <v>5480</v>
      </c>
      <c r="K283" s="1" t="s">
        <v>10</v>
      </c>
      <c r="L283" s="1" t="s">
        <v>2412</v>
      </c>
      <c r="M283" s="1" t="s">
        <v>2055</v>
      </c>
      <c r="N283" s="1" t="s">
        <v>2056</v>
      </c>
      <c r="O283" s="1" t="s">
        <v>2852</v>
      </c>
      <c r="P283" s="1" t="s">
        <v>2853</v>
      </c>
      <c r="Q283" s="1" t="s">
        <v>2057</v>
      </c>
      <c r="R283" s="1" t="s">
        <v>5485</v>
      </c>
      <c r="S283">
        <v>0</v>
      </c>
      <c r="T283">
        <v>5</v>
      </c>
    </row>
    <row r="284" spans="1:20" x14ac:dyDescent="0.25">
      <c r="A284" s="1" t="s">
        <v>2872</v>
      </c>
      <c r="B284" s="1" t="s">
        <v>2873</v>
      </c>
      <c r="C284" s="1" t="s">
        <v>2148</v>
      </c>
      <c r="D284" s="1" t="s">
        <v>44</v>
      </c>
      <c r="E284" s="1" t="s">
        <v>2297</v>
      </c>
      <c r="F284" s="1" t="s">
        <v>2050</v>
      </c>
      <c r="G284" s="1" t="s">
        <v>2833</v>
      </c>
      <c r="H284" s="1" t="s">
        <v>2052</v>
      </c>
      <c r="I284" s="1" t="s">
        <v>2091</v>
      </c>
      <c r="J284" s="1" t="s">
        <v>2874</v>
      </c>
      <c r="K284" s="1" t="s">
        <v>2875</v>
      </c>
      <c r="L284" s="1" t="s">
        <v>2134</v>
      </c>
      <c r="M284" s="1" t="s">
        <v>2094</v>
      </c>
      <c r="N284" s="1" t="s">
        <v>2056</v>
      </c>
      <c r="O284" s="1" t="s">
        <v>2834</v>
      </c>
      <c r="P284" s="1" t="s">
        <v>2054</v>
      </c>
      <c r="Q284" s="1" t="s">
        <v>2057</v>
      </c>
      <c r="R284" s="1" t="s">
        <v>2876</v>
      </c>
      <c r="S284">
        <v>4</v>
      </c>
      <c r="T284">
        <v>3</v>
      </c>
    </row>
    <row r="285" spans="1:20" x14ac:dyDescent="0.25">
      <c r="A285" s="1" t="s">
        <v>1514</v>
      </c>
      <c r="B285" s="1" t="s">
        <v>1515</v>
      </c>
      <c r="C285" s="1" t="s">
        <v>2109</v>
      </c>
      <c r="D285" s="1" t="s">
        <v>29</v>
      </c>
      <c r="E285" s="1" t="s">
        <v>2647</v>
      </c>
      <c r="F285" s="1" t="s">
        <v>2111</v>
      </c>
      <c r="G285" s="1" t="s">
        <v>2825</v>
      </c>
      <c r="H285" s="1" t="s">
        <v>2052</v>
      </c>
      <c r="I285" s="1" t="s">
        <v>2091</v>
      </c>
      <c r="J285" s="1" t="s">
        <v>2877</v>
      </c>
      <c r="K285" s="1" t="s">
        <v>10</v>
      </c>
      <c r="L285" s="1" t="s">
        <v>2134</v>
      </c>
      <c r="M285" s="1" t="s">
        <v>2094</v>
      </c>
      <c r="N285" s="1" t="s">
        <v>2105</v>
      </c>
      <c r="O285" s="1" t="s">
        <v>2826</v>
      </c>
      <c r="P285" s="1" t="s">
        <v>2096</v>
      </c>
      <c r="Q285" s="1" t="s">
        <v>2057</v>
      </c>
      <c r="R285" s="1" t="s">
        <v>2878</v>
      </c>
      <c r="S285">
        <v>0</v>
      </c>
      <c r="T285">
        <v>3</v>
      </c>
    </row>
    <row r="286" spans="1:20" x14ac:dyDescent="0.25">
      <c r="A286" s="1" t="s">
        <v>665</v>
      </c>
      <c r="B286" s="1" t="s">
        <v>666</v>
      </c>
      <c r="C286" s="1" t="s">
        <v>2173</v>
      </c>
      <c r="D286" s="1" t="s">
        <v>44</v>
      </c>
      <c r="E286" s="1" t="s">
        <v>2297</v>
      </c>
      <c r="F286" s="1" t="s">
        <v>2050</v>
      </c>
      <c r="G286" s="1" t="s">
        <v>2833</v>
      </c>
      <c r="H286" s="1" t="s">
        <v>2052</v>
      </c>
      <c r="I286" s="1" t="s">
        <v>2091</v>
      </c>
      <c r="J286" s="1" t="s">
        <v>2879</v>
      </c>
      <c r="K286" s="1" t="s">
        <v>12</v>
      </c>
      <c r="L286" s="1" t="s">
        <v>2113</v>
      </c>
      <c r="M286" s="1" t="s">
        <v>2094</v>
      </c>
      <c r="N286" s="1" t="s">
        <v>2056</v>
      </c>
      <c r="O286" s="1" t="s">
        <v>2834</v>
      </c>
      <c r="P286" s="1" t="s">
        <v>2054</v>
      </c>
      <c r="Q286" s="1" t="s">
        <v>2057</v>
      </c>
      <c r="R286" s="1" t="s">
        <v>2880</v>
      </c>
      <c r="S286">
        <v>4</v>
      </c>
      <c r="T286">
        <v>5</v>
      </c>
    </row>
    <row r="287" spans="1:20" x14ac:dyDescent="0.25">
      <c r="A287" s="1" t="s">
        <v>722</v>
      </c>
      <c r="B287" s="1" t="s">
        <v>723</v>
      </c>
      <c r="C287" s="1" t="s">
        <v>2173</v>
      </c>
      <c r="D287" s="1" t="s">
        <v>44</v>
      </c>
      <c r="E287" s="1" t="s">
        <v>2297</v>
      </c>
      <c r="F287" s="1" t="s">
        <v>2050</v>
      </c>
      <c r="G287" s="1" t="s">
        <v>2833</v>
      </c>
      <c r="H287" s="1" t="s">
        <v>2052</v>
      </c>
      <c r="I287" s="1" t="s">
        <v>2091</v>
      </c>
      <c r="J287" s="1" t="s">
        <v>2881</v>
      </c>
      <c r="K287" s="1" t="s">
        <v>12</v>
      </c>
      <c r="L287" s="1" t="s">
        <v>2113</v>
      </c>
      <c r="M287" s="1" t="s">
        <v>2094</v>
      </c>
      <c r="N287" s="1" t="s">
        <v>2056</v>
      </c>
      <c r="O287" s="1" t="s">
        <v>2834</v>
      </c>
      <c r="P287" s="1" t="s">
        <v>2054</v>
      </c>
      <c r="Q287" s="1" t="s">
        <v>2057</v>
      </c>
      <c r="R287" s="1" t="s">
        <v>2882</v>
      </c>
      <c r="S287">
        <v>4</v>
      </c>
      <c r="T287">
        <v>5</v>
      </c>
    </row>
    <row r="288" spans="1:20" x14ac:dyDescent="0.25">
      <c r="A288" s="1" t="s">
        <v>588</v>
      </c>
      <c r="B288" s="1" t="s">
        <v>589</v>
      </c>
      <c r="C288" s="1" t="s">
        <v>2173</v>
      </c>
      <c r="D288" s="1" t="s">
        <v>44</v>
      </c>
      <c r="E288" s="1" t="s">
        <v>2297</v>
      </c>
      <c r="F288" s="1" t="s">
        <v>2050</v>
      </c>
      <c r="G288" s="1" t="s">
        <v>2833</v>
      </c>
      <c r="H288" s="1" t="s">
        <v>2052</v>
      </c>
      <c r="I288" s="1" t="s">
        <v>2091</v>
      </c>
      <c r="J288" s="1" t="s">
        <v>2883</v>
      </c>
      <c r="K288" s="1" t="s">
        <v>12</v>
      </c>
      <c r="L288" s="1" t="s">
        <v>2113</v>
      </c>
      <c r="M288" s="1" t="s">
        <v>2094</v>
      </c>
      <c r="N288" s="1" t="s">
        <v>2056</v>
      </c>
      <c r="O288" s="1" t="s">
        <v>2834</v>
      </c>
      <c r="P288" s="1" t="s">
        <v>2054</v>
      </c>
      <c r="Q288" s="1" t="s">
        <v>2057</v>
      </c>
      <c r="R288" s="1" t="s">
        <v>2884</v>
      </c>
      <c r="S288">
        <v>4</v>
      </c>
      <c r="T288">
        <v>5</v>
      </c>
    </row>
    <row r="289" spans="1:20" x14ac:dyDescent="0.25">
      <c r="A289" s="1" t="s">
        <v>1154</v>
      </c>
      <c r="B289" s="1" t="s">
        <v>1155</v>
      </c>
      <c r="C289" s="1" t="s">
        <v>2158</v>
      </c>
      <c r="D289" s="1" t="s">
        <v>44</v>
      </c>
      <c r="E289" s="1" t="s">
        <v>2204</v>
      </c>
      <c r="F289" s="1" t="s">
        <v>2050</v>
      </c>
      <c r="G289" s="1" t="s">
        <v>2833</v>
      </c>
      <c r="H289" s="1" t="s">
        <v>2052</v>
      </c>
      <c r="I289" s="1" t="s">
        <v>2091</v>
      </c>
      <c r="J289" s="1" t="s">
        <v>2885</v>
      </c>
      <c r="K289" s="1" t="s">
        <v>427</v>
      </c>
      <c r="L289" s="1" t="s">
        <v>2152</v>
      </c>
      <c r="M289" s="1" t="s">
        <v>2094</v>
      </c>
      <c r="N289" s="1" t="s">
        <v>2056</v>
      </c>
      <c r="O289" s="1" t="s">
        <v>2834</v>
      </c>
      <c r="P289" s="1" t="s">
        <v>2054</v>
      </c>
      <c r="Q289" s="1" t="s">
        <v>2057</v>
      </c>
      <c r="R289" s="1" t="s">
        <v>2886</v>
      </c>
      <c r="S289">
        <v>2</v>
      </c>
      <c r="T289">
        <v>4</v>
      </c>
    </row>
    <row r="290" spans="1:20" x14ac:dyDescent="0.25">
      <c r="A290" s="1" t="s">
        <v>714</v>
      </c>
      <c r="B290" s="1" t="s">
        <v>715</v>
      </c>
      <c r="C290" s="1" t="s">
        <v>2173</v>
      </c>
      <c r="D290" s="1" t="s">
        <v>44</v>
      </c>
      <c r="E290" s="1" t="s">
        <v>2297</v>
      </c>
      <c r="F290" s="1" t="s">
        <v>2050</v>
      </c>
      <c r="G290" s="1" t="s">
        <v>2833</v>
      </c>
      <c r="H290" s="1" t="s">
        <v>2052</v>
      </c>
      <c r="I290" s="1" t="s">
        <v>2091</v>
      </c>
      <c r="J290" s="1" t="s">
        <v>2887</v>
      </c>
      <c r="K290" s="1" t="s">
        <v>12</v>
      </c>
      <c r="L290" s="1" t="s">
        <v>2113</v>
      </c>
      <c r="M290" s="1" t="s">
        <v>2094</v>
      </c>
      <c r="N290" s="1" t="s">
        <v>2056</v>
      </c>
      <c r="O290" s="1" t="s">
        <v>2834</v>
      </c>
      <c r="P290" s="1" t="s">
        <v>2054</v>
      </c>
      <c r="Q290" s="1" t="s">
        <v>2057</v>
      </c>
      <c r="R290" s="1" t="s">
        <v>2888</v>
      </c>
      <c r="S290">
        <v>4</v>
      </c>
      <c r="T290">
        <v>5</v>
      </c>
    </row>
    <row r="291" spans="1:20" x14ac:dyDescent="0.25">
      <c r="A291" s="1" t="s">
        <v>724</v>
      </c>
      <c r="B291" s="1" t="s">
        <v>5562</v>
      </c>
      <c r="C291" s="1" t="s">
        <v>2173</v>
      </c>
      <c r="D291" s="1" t="s">
        <v>44</v>
      </c>
      <c r="E291" s="1" t="s">
        <v>2297</v>
      </c>
      <c r="F291" s="1" t="s">
        <v>2050</v>
      </c>
      <c r="G291" s="1" t="s">
        <v>2833</v>
      </c>
      <c r="H291" s="1" t="s">
        <v>2052</v>
      </c>
      <c r="I291" s="1" t="s">
        <v>2091</v>
      </c>
      <c r="J291" s="1" t="s">
        <v>5563</v>
      </c>
      <c r="K291" s="1" t="s">
        <v>12</v>
      </c>
      <c r="L291" s="1" t="s">
        <v>2113</v>
      </c>
      <c r="M291" s="1" t="s">
        <v>2094</v>
      </c>
      <c r="N291" s="1" t="s">
        <v>2056</v>
      </c>
      <c r="O291" s="1" t="s">
        <v>2834</v>
      </c>
      <c r="P291" s="1" t="s">
        <v>2054</v>
      </c>
      <c r="Q291" s="1" t="s">
        <v>2057</v>
      </c>
      <c r="R291" s="1" t="s">
        <v>5564</v>
      </c>
      <c r="S291">
        <v>4</v>
      </c>
      <c r="T291">
        <v>5</v>
      </c>
    </row>
    <row r="292" spans="1:20" x14ac:dyDescent="0.25">
      <c r="A292" s="1" t="s">
        <v>699</v>
      </c>
      <c r="B292" s="1" t="s">
        <v>700</v>
      </c>
      <c r="C292" s="1" t="s">
        <v>2173</v>
      </c>
      <c r="D292" s="1" t="s">
        <v>44</v>
      </c>
      <c r="E292" s="1" t="s">
        <v>2297</v>
      </c>
      <c r="F292" s="1" t="s">
        <v>2050</v>
      </c>
      <c r="G292" s="1" t="s">
        <v>2833</v>
      </c>
      <c r="H292" s="1" t="s">
        <v>2052</v>
      </c>
      <c r="I292" s="1" t="s">
        <v>2091</v>
      </c>
      <c r="J292" s="1" t="s">
        <v>2889</v>
      </c>
      <c r="K292" s="1" t="s">
        <v>12</v>
      </c>
      <c r="L292" s="1" t="s">
        <v>2113</v>
      </c>
      <c r="M292" s="1" t="s">
        <v>2094</v>
      </c>
      <c r="N292" s="1" t="s">
        <v>2056</v>
      </c>
      <c r="O292" s="1" t="s">
        <v>2834</v>
      </c>
      <c r="P292" s="1" t="s">
        <v>2054</v>
      </c>
      <c r="Q292" s="1" t="s">
        <v>2057</v>
      </c>
      <c r="R292" s="1" t="s">
        <v>2890</v>
      </c>
      <c r="S292">
        <v>4</v>
      </c>
      <c r="T292">
        <v>5</v>
      </c>
    </row>
    <row r="293" spans="1:20" x14ac:dyDescent="0.25">
      <c r="A293" s="1" t="s">
        <v>1373</v>
      </c>
      <c r="B293" s="1" t="s">
        <v>1374</v>
      </c>
      <c r="C293" s="1" t="s">
        <v>2256</v>
      </c>
      <c r="D293" s="1" t="s">
        <v>29</v>
      </c>
      <c r="E293" s="1" t="s">
        <v>2647</v>
      </c>
      <c r="F293" s="1" t="s">
        <v>2050</v>
      </c>
      <c r="G293" s="1" t="s">
        <v>2833</v>
      </c>
      <c r="H293" s="1" t="s">
        <v>2052</v>
      </c>
      <c r="I293" s="1" t="s">
        <v>2091</v>
      </c>
      <c r="J293" s="1" t="s">
        <v>2891</v>
      </c>
      <c r="K293" s="1" t="s">
        <v>10</v>
      </c>
      <c r="L293" s="1" t="s">
        <v>110</v>
      </c>
      <c r="M293" s="1" t="s">
        <v>2094</v>
      </c>
      <c r="N293" s="1" t="s">
        <v>2105</v>
      </c>
      <c r="O293" s="1" t="s">
        <v>2834</v>
      </c>
      <c r="P293" s="1" t="s">
        <v>2054</v>
      </c>
      <c r="Q293" s="1" t="s">
        <v>2057</v>
      </c>
      <c r="R293" s="1" t="s">
        <v>2892</v>
      </c>
      <c r="S293">
        <v>0</v>
      </c>
      <c r="T293">
        <v>5</v>
      </c>
    </row>
    <row r="294" spans="1:20" x14ac:dyDescent="0.25">
      <c r="A294" s="1" t="s">
        <v>5481</v>
      </c>
      <c r="B294" s="1" t="s">
        <v>5482</v>
      </c>
      <c r="C294" s="1" t="s">
        <v>2158</v>
      </c>
      <c r="D294" s="1" t="s">
        <v>44</v>
      </c>
      <c r="E294" s="1" t="s">
        <v>2647</v>
      </c>
      <c r="F294" s="1" t="s">
        <v>2050</v>
      </c>
      <c r="G294" s="1" t="s">
        <v>2850</v>
      </c>
      <c r="H294" s="1" t="s">
        <v>2052</v>
      </c>
      <c r="I294" s="1" t="s">
        <v>2091</v>
      </c>
      <c r="J294" s="1" t="s">
        <v>5483</v>
      </c>
      <c r="K294" s="1" t="s">
        <v>10</v>
      </c>
      <c r="L294" s="1" t="s">
        <v>2590</v>
      </c>
      <c r="M294" s="1" t="s">
        <v>2055</v>
      </c>
      <c r="N294" s="1" t="s">
        <v>2056</v>
      </c>
      <c r="O294" s="1" t="s">
        <v>2852</v>
      </c>
      <c r="P294" s="1" t="s">
        <v>2853</v>
      </c>
      <c r="Q294" s="1" t="s">
        <v>2057</v>
      </c>
      <c r="R294" s="1" t="s">
        <v>5484</v>
      </c>
      <c r="S294">
        <v>0</v>
      </c>
      <c r="T294">
        <v>7</v>
      </c>
    </row>
    <row r="295" spans="1:20" x14ac:dyDescent="0.25">
      <c r="A295" s="1" t="s">
        <v>1343</v>
      </c>
      <c r="B295" s="1" t="s">
        <v>1344</v>
      </c>
      <c r="C295" s="1" t="s">
        <v>2256</v>
      </c>
      <c r="D295" s="1" t="s">
        <v>29</v>
      </c>
      <c r="E295" s="1" t="s">
        <v>2647</v>
      </c>
      <c r="F295" s="1" t="s">
        <v>2111</v>
      </c>
      <c r="G295" s="1" t="s">
        <v>2825</v>
      </c>
      <c r="H295" s="1" t="s">
        <v>2052</v>
      </c>
      <c r="I295" s="1" t="s">
        <v>2091</v>
      </c>
      <c r="J295" s="1" t="s">
        <v>2893</v>
      </c>
      <c r="K295" s="1" t="s">
        <v>10</v>
      </c>
      <c r="L295" s="1" t="s">
        <v>2113</v>
      </c>
      <c r="M295" s="1" t="s">
        <v>2094</v>
      </c>
      <c r="N295" s="1" t="s">
        <v>2105</v>
      </c>
      <c r="O295" s="1" t="s">
        <v>2826</v>
      </c>
      <c r="P295" s="1" t="s">
        <v>2096</v>
      </c>
      <c r="Q295" s="1" t="s">
        <v>2057</v>
      </c>
      <c r="R295" s="1" t="s">
        <v>2894</v>
      </c>
      <c r="S295">
        <v>0</v>
      </c>
      <c r="T295">
        <v>5</v>
      </c>
    </row>
    <row r="296" spans="1:20" x14ac:dyDescent="0.25">
      <c r="A296" s="1" t="s">
        <v>943</v>
      </c>
      <c r="B296" s="1" t="s">
        <v>944</v>
      </c>
      <c r="C296" s="1" t="s">
        <v>2173</v>
      </c>
      <c r="D296" s="1" t="s">
        <v>44</v>
      </c>
      <c r="E296" s="1" t="s">
        <v>2297</v>
      </c>
      <c r="F296" s="1" t="s">
        <v>2050</v>
      </c>
      <c r="G296" s="1" t="s">
        <v>2833</v>
      </c>
      <c r="H296" s="1" t="s">
        <v>2052</v>
      </c>
      <c r="I296" s="1" t="s">
        <v>2091</v>
      </c>
      <c r="J296" s="1" t="s">
        <v>2895</v>
      </c>
      <c r="K296" s="1" t="s">
        <v>12</v>
      </c>
      <c r="L296" s="1" t="s">
        <v>2113</v>
      </c>
      <c r="M296" s="1" t="s">
        <v>2094</v>
      </c>
      <c r="N296" s="1" t="s">
        <v>2056</v>
      </c>
      <c r="O296" s="1" t="s">
        <v>2834</v>
      </c>
      <c r="P296" s="1" t="s">
        <v>2054</v>
      </c>
      <c r="Q296" s="1" t="s">
        <v>2057</v>
      </c>
      <c r="R296" s="1" t="s">
        <v>2896</v>
      </c>
      <c r="S296">
        <v>4</v>
      </c>
      <c r="T296">
        <v>5</v>
      </c>
    </row>
    <row r="297" spans="1:20" x14ac:dyDescent="0.25">
      <c r="A297" s="1" t="s">
        <v>1117</v>
      </c>
      <c r="B297" s="1" t="s">
        <v>1118</v>
      </c>
      <c r="C297" s="1" t="s">
        <v>2158</v>
      </c>
      <c r="D297" s="1" t="s">
        <v>44</v>
      </c>
      <c r="E297" s="1" t="s">
        <v>2204</v>
      </c>
      <c r="F297" s="1" t="s">
        <v>2050</v>
      </c>
      <c r="G297" s="1" t="s">
        <v>2833</v>
      </c>
      <c r="H297" s="1" t="s">
        <v>2052</v>
      </c>
      <c r="I297" s="1" t="s">
        <v>2091</v>
      </c>
      <c r="J297" s="1" t="s">
        <v>2897</v>
      </c>
      <c r="K297" s="1" t="s">
        <v>427</v>
      </c>
      <c r="L297" s="1" t="s">
        <v>2152</v>
      </c>
      <c r="M297" s="1" t="s">
        <v>2094</v>
      </c>
      <c r="N297" s="1" t="s">
        <v>2056</v>
      </c>
      <c r="O297" s="1" t="s">
        <v>2834</v>
      </c>
      <c r="P297" s="1" t="s">
        <v>2054</v>
      </c>
      <c r="Q297" s="1" t="s">
        <v>2057</v>
      </c>
      <c r="R297" s="1" t="s">
        <v>2898</v>
      </c>
      <c r="S297">
        <v>2</v>
      </c>
      <c r="T297">
        <v>4</v>
      </c>
    </row>
    <row r="298" spans="1:20" x14ac:dyDescent="0.25">
      <c r="A298" s="1" t="s">
        <v>512</v>
      </c>
      <c r="B298" s="1" t="s">
        <v>513</v>
      </c>
      <c r="C298" s="1" t="s">
        <v>2313</v>
      </c>
      <c r="D298" s="1" t="s">
        <v>44</v>
      </c>
      <c r="E298" s="1" t="s">
        <v>2089</v>
      </c>
      <c r="F298" s="1" t="s">
        <v>2050</v>
      </c>
      <c r="G298" s="1" t="s">
        <v>2833</v>
      </c>
      <c r="H298" s="1" t="s">
        <v>2052</v>
      </c>
      <c r="I298" s="1" t="s">
        <v>2091</v>
      </c>
      <c r="J298" s="1" t="s">
        <v>2899</v>
      </c>
      <c r="K298" s="1" t="s">
        <v>12</v>
      </c>
      <c r="L298" s="1" t="s">
        <v>2093</v>
      </c>
      <c r="M298" s="1" t="s">
        <v>2094</v>
      </c>
      <c r="N298" s="1" t="s">
        <v>2056</v>
      </c>
      <c r="O298" s="1" t="s">
        <v>2834</v>
      </c>
      <c r="P298" s="1" t="s">
        <v>2054</v>
      </c>
      <c r="Q298" s="1" t="s">
        <v>2057</v>
      </c>
      <c r="R298" s="1" t="s">
        <v>2900</v>
      </c>
      <c r="S298">
        <v>4</v>
      </c>
      <c r="T298">
        <v>7</v>
      </c>
    </row>
    <row r="299" spans="1:20" x14ac:dyDescent="0.25">
      <c r="A299" s="1" t="s">
        <v>720</v>
      </c>
      <c r="B299" s="1" t="s">
        <v>721</v>
      </c>
      <c r="C299" s="1" t="s">
        <v>2173</v>
      </c>
      <c r="D299" s="1" t="s">
        <v>44</v>
      </c>
      <c r="E299" s="1" t="s">
        <v>2089</v>
      </c>
      <c r="F299" s="1" t="s">
        <v>2050</v>
      </c>
      <c r="G299" s="1" t="s">
        <v>2833</v>
      </c>
      <c r="H299" s="1" t="s">
        <v>2052</v>
      </c>
      <c r="I299" s="1" t="s">
        <v>2091</v>
      </c>
      <c r="J299" s="1" t="s">
        <v>2901</v>
      </c>
      <c r="K299" s="1" t="s">
        <v>12</v>
      </c>
      <c r="L299" s="1" t="s">
        <v>2134</v>
      </c>
      <c r="M299" s="1" t="s">
        <v>2094</v>
      </c>
      <c r="N299" s="1" t="s">
        <v>2056</v>
      </c>
      <c r="O299" s="1" t="s">
        <v>2834</v>
      </c>
      <c r="P299" s="1" t="s">
        <v>2054</v>
      </c>
      <c r="Q299" s="1" t="s">
        <v>2057</v>
      </c>
      <c r="R299" s="1" t="s">
        <v>2902</v>
      </c>
      <c r="S299">
        <v>4</v>
      </c>
      <c r="T299">
        <v>3</v>
      </c>
    </row>
    <row r="300" spans="1:20" x14ac:dyDescent="0.25">
      <c r="A300" s="1" t="s">
        <v>590</v>
      </c>
      <c r="B300" s="1" t="s">
        <v>591</v>
      </c>
      <c r="C300" s="1" t="s">
        <v>2173</v>
      </c>
      <c r="D300" s="1" t="s">
        <v>44</v>
      </c>
      <c r="E300" s="1" t="s">
        <v>2415</v>
      </c>
      <c r="F300" s="1" t="s">
        <v>2050</v>
      </c>
      <c r="G300" s="1" t="s">
        <v>2833</v>
      </c>
      <c r="H300" s="1" t="s">
        <v>2052</v>
      </c>
      <c r="I300" s="1" t="s">
        <v>2091</v>
      </c>
      <c r="J300" s="1" t="s">
        <v>2903</v>
      </c>
      <c r="K300" s="1" t="s">
        <v>12</v>
      </c>
      <c r="L300" s="1" t="s">
        <v>2113</v>
      </c>
      <c r="M300" s="1" t="s">
        <v>2094</v>
      </c>
      <c r="N300" s="1" t="s">
        <v>2056</v>
      </c>
      <c r="O300" s="1" t="s">
        <v>2834</v>
      </c>
      <c r="P300" s="1" t="s">
        <v>2054</v>
      </c>
      <c r="Q300" s="1" t="s">
        <v>2057</v>
      </c>
      <c r="R300" s="1" t="s">
        <v>2904</v>
      </c>
      <c r="S300">
        <v>4</v>
      </c>
      <c r="T300">
        <v>5</v>
      </c>
    </row>
    <row r="301" spans="1:20" x14ac:dyDescent="0.25">
      <c r="A301" s="1" t="s">
        <v>1085</v>
      </c>
      <c r="B301" s="1" t="s">
        <v>1086</v>
      </c>
      <c r="C301" s="1" t="s">
        <v>2158</v>
      </c>
      <c r="D301" s="1" t="s">
        <v>44</v>
      </c>
      <c r="E301" s="1" t="s">
        <v>2372</v>
      </c>
      <c r="F301" s="1" t="s">
        <v>2050</v>
      </c>
      <c r="G301" s="1" t="s">
        <v>2833</v>
      </c>
      <c r="H301" s="1" t="s">
        <v>2052</v>
      </c>
      <c r="I301" s="1" t="s">
        <v>2091</v>
      </c>
      <c r="J301" s="1" t="s">
        <v>2905</v>
      </c>
      <c r="K301" s="1" t="s">
        <v>10</v>
      </c>
      <c r="L301" s="1" t="s">
        <v>2093</v>
      </c>
      <c r="M301" s="1" t="s">
        <v>2094</v>
      </c>
      <c r="N301" s="1" t="s">
        <v>2056</v>
      </c>
      <c r="O301" s="1" t="s">
        <v>2834</v>
      </c>
      <c r="P301" s="1" t="s">
        <v>2054</v>
      </c>
      <c r="Q301" s="1" t="s">
        <v>2057</v>
      </c>
      <c r="R301" s="1" t="s">
        <v>2906</v>
      </c>
      <c r="S301">
        <v>0</v>
      </c>
      <c r="T301">
        <v>7</v>
      </c>
    </row>
    <row r="302" spans="1:20" x14ac:dyDescent="0.25">
      <c r="A302" s="1" t="s">
        <v>1170</v>
      </c>
      <c r="B302" s="1" t="s">
        <v>5476</v>
      </c>
      <c r="C302" s="1" t="s">
        <v>2158</v>
      </c>
      <c r="D302" s="1" t="s">
        <v>44</v>
      </c>
      <c r="E302" s="1" t="s">
        <v>2372</v>
      </c>
      <c r="F302" s="1" t="s">
        <v>2050</v>
      </c>
      <c r="G302" s="1" t="s">
        <v>2833</v>
      </c>
      <c r="H302" s="1" t="s">
        <v>2052</v>
      </c>
      <c r="I302" s="1" t="s">
        <v>2091</v>
      </c>
      <c r="J302" s="1" t="s">
        <v>5477</v>
      </c>
      <c r="K302" s="1" t="s">
        <v>10</v>
      </c>
      <c r="L302" s="1" t="s">
        <v>5250</v>
      </c>
      <c r="M302" s="1" t="s">
        <v>2094</v>
      </c>
      <c r="N302" s="1" t="s">
        <v>2056</v>
      </c>
      <c r="O302" s="1" t="s">
        <v>2834</v>
      </c>
      <c r="P302" s="1" t="s">
        <v>2054</v>
      </c>
      <c r="Q302" s="1" t="s">
        <v>2057</v>
      </c>
      <c r="R302" s="1" t="s">
        <v>5478</v>
      </c>
      <c r="S302">
        <v>0</v>
      </c>
      <c r="T302">
        <v>7</v>
      </c>
    </row>
    <row r="303" spans="1:20" x14ac:dyDescent="0.25">
      <c r="A303" s="1" t="s">
        <v>484</v>
      </c>
      <c r="B303" s="1" t="s">
        <v>485</v>
      </c>
      <c r="C303" s="1" t="s">
        <v>2313</v>
      </c>
      <c r="D303" s="1" t="s">
        <v>44</v>
      </c>
      <c r="E303" s="1" t="s">
        <v>2214</v>
      </c>
      <c r="F303" s="1" t="s">
        <v>2547</v>
      </c>
      <c r="G303" s="1" t="s">
        <v>2539</v>
      </c>
      <c r="H303" s="1" t="s">
        <v>2052</v>
      </c>
      <c r="I303" s="1" t="s">
        <v>2091</v>
      </c>
      <c r="J303" s="1" t="s">
        <v>2907</v>
      </c>
      <c r="K303" s="1" t="s">
        <v>12</v>
      </c>
      <c r="L303" s="1" t="s">
        <v>2113</v>
      </c>
      <c r="M303" s="1" t="s">
        <v>2094</v>
      </c>
      <c r="N303" s="1" t="s">
        <v>2056</v>
      </c>
      <c r="O303" s="1" t="s">
        <v>2541</v>
      </c>
      <c r="P303" s="1" t="s">
        <v>2571</v>
      </c>
      <c r="Q303" s="1" t="s">
        <v>2057</v>
      </c>
      <c r="R303" s="1" t="s">
        <v>2908</v>
      </c>
      <c r="S303">
        <v>4</v>
      </c>
      <c r="T303">
        <v>5</v>
      </c>
    </row>
    <row r="304" spans="1:20" x14ac:dyDescent="0.25">
      <c r="A304" s="1" t="s">
        <v>973</v>
      </c>
      <c r="B304" s="1" t="s">
        <v>974</v>
      </c>
      <c r="C304" s="1" t="s">
        <v>2148</v>
      </c>
      <c r="D304" s="1" t="s">
        <v>44</v>
      </c>
      <c r="E304" s="1" t="s">
        <v>2372</v>
      </c>
      <c r="F304" s="1" t="s">
        <v>2050</v>
      </c>
      <c r="G304" s="1" t="s">
        <v>2833</v>
      </c>
      <c r="H304" s="1" t="s">
        <v>2052</v>
      </c>
      <c r="I304" s="1" t="s">
        <v>2091</v>
      </c>
      <c r="J304" s="1" t="s">
        <v>2909</v>
      </c>
      <c r="K304" s="1" t="s">
        <v>10</v>
      </c>
      <c r="L304" s="1" t="s">
        <v>2093</v>
      </c>
      <c r="M304" s="1" t="s">
        <v>2094</v>
      </c>
      <c r="N304" s="1" t="s">
        <v>2056</v>
      </c>
      <c r="O304" s="1" t="s">
        <v>2834</v>
      </c>
      <c r="P304" s="1" t="s">
        <v>2054</v>
      </c>
      <c r="Q304" s="1" t="s">
        <v>2057</v>
      </c>
      <c r="R304" s="1" t="s">
        <v>2910</v>
      </c>
      <c r="S304">
        <v>0</v>
      </c>
      <c r="T304">
        <v>7</v>
      </c>
    </row>
    <row r="305" spans="1:20" x14ac:dyDescent="0.25">
      <c r="A305" s="1" t="s">
        <v>269</v>
      </c>
      <c r="B305" s="1" t="s">
        <v>270</v>
      </c>
      <c r="C305" s="1" t="s">
        <v>2088</v>
      </c>
      <c r="D305" s="1" t="s">
        <v>44</v>
      </c>
      <c r="E305" s="1" t="s">
        <v>2214</v>
      </c>
      <c r="F305" s="1" t="s">
        <v>2427</v>
      </c>
      <c r="G305" s="1" t="s">
        <v>2210</v>
      </c>
      <c r="H305" s="1" t="s">
        <v>2052</v>
      </c>
      <c r="I305" s="1" t="s">
        <v>2091</v>
      </c>
      <c r="J305" s="1" t="s">
        <v>2911</v>
      </c>
      <c r="K305" s="1" t="s">
        <v>12</v>
      </c>
      <c r="L305" s="1" t="s">
        <v>2093</v>
      </c>
      <c r="M305" s="1" t="s">
        <v>2094</v>
      </c>
      <c r="N305" s="1" t="s">
        <v>2056</v>
      </c>
      <c r="O305" s="1" t="s">
        <v>2212</v>
      </c>
      <c r="P305" s="1" t="s">
        <v>2054</v>
      </c>
      <c r="Q305" s="1" t="s">
        <v>2057</v>
      </c>
      <c r="R305" s="1" t="s">
        <v>2912</v>
      </c>
      <c r="S305">
        <v>4</v>
      </c>
      <c r="T305">
        <v>7</v>
      </c>
    </row>
    <row r="306" spans="1:20" x14ac:dyDescent="0.25">
      <c r="A306" s="1" t="s">
        <v>403</v>
      </c>
      <c r="B306" s="1" t="s">
        <v>404</v>
      </c>
      <c r="C306" s="1" t="s">
        <v>2313</v>
      </c>
      <c r="D306" s="1" t="s">
        <v>44</v>
      </c>
      <c r="E306" s="1" t="s">
        <v>2214</v>
      </c>
      <c r="F306" s="1" t="s">
        <v>2050</v>
      </c>
      <c r="G306" s="1" t="s">
        <v>2913</v>
      </c>
      <c r="H306" s="1" t="s">
        <v>2052</v>
      </c>
      <c r="I306" s="1" t="s">
        <v>2091</v>
      </c>
      <c r="J306" s="1" t="s">
        <v>2914</v>
      </c>
      <c r="K306" s="1" t="s">
        <v>12</v>
      </c>
      <c r="L306" s="1" t="s">
        <v>2113</v>
      </c>
      <c r="M306" s="1" t="s">
        <v>2094</v>
      </c>
      <c r="N306" s="1" t="s">
        <v>2056</v>
      </c>
      <c r="O306" s="1" t="s">
        <v>2915</v>
      </c>
      <c r="P306" s="1" t="s">
        <v>2916</v>
      </c>
      <c r="Q306" s="1" t="s">
        <v>2057</v>
      </c>
      <c r="R306" s="1" t="s">
        <v>2917</v>
      </c>
      <c r="S306">
        <v>4</v>
      </c>
      <c r="T306">
        <v>5</v>
      </c>
    </row>
    <row r="307" spans="1:20" x14ac:dyDescent="0.25">
      <c r="A307" s="1" t="s">
        <v>232</v>
      </c>
      <c r="B307" s="1" t="s">
        <v>233</v>
      </c>
      <c r="C307" s="1" t="s">
        <v>2088</v>
      </c>
      <c r="D307" s="1" t="s">
        <v>44</v>
      </c>
      <c r="E307" s="1" t="s">
        <v>2214</v>
      </c>
      <c r="F307" s="1" t="s">
        <v>2050</v>
      </c>
      <c r="G307" s="1" t="s">
        <v>2913</v>
      </c>
      <c r="H307" s="1" t="s">
        <v>2052</v>
      </c>
      <c r="I307" s="1" t="s">
        <v>2091</v>
      </c>
      <c r="J307" s="1" t="s">
        <v>2918</v>
      </c>
      <c r="K307" s="1" t="s">
        <v>12</v>
      </c>
      <c r="L307" s="1" t="s">
        <v>2093</v>
      </c>
      <c r="M307" s="1" t="s">
        <v>2094</v>
      </c>
      <c r="N307" s="1" t="s">
        <v>2056</v>
      </c>
      <c r="O307" s="1" t="s">
        <v>2915</v>
      </c>
      <c r="P307" s="1" t="s">
        <v>2916</v>
      </c>
      <c r="Q307" s="1" t="s">
        <v>2057</v>
      </c>
      <c r="R307" s="1" t="s">
        <v>2919</v>
      </c>
      <c r="S307">
        <v>4</v>
      </c>
      <c r="T307">
        <v>7</v>
      </c>
    </row>
    <row r="308" spans="1:20" x14ac:dyDescent="0.25">
      <c r="A308" s="1" t="s">
        <v>511</v>
      </c>
      <c r="B308" s="1" t="s">
        <v>2920</v>
      </c>
      <c r="C308" s="1" t="s">
        <v>2173</v>
      </c>
      <c r="D308" s="1" t="s">
        <v>44</v>
      </c>
      <c r="E308" s="1" t="s">
        <v>2089</v>
      </c>
      <c r="F308" s="1" t="s">
        <v>2050</v>
      </c>
      <c r="G308" s="1" t="s">
        <v>2833</v>
      </c>
      <c r="H308" s="1" t="s">
        <v>2052</v>
      </c>
      <c r="I308" s="1" t="s">
        <v>2091</v>
      </c>
      <c r="J308" s="1" t="s">
        <v>2921</v>
      </c>
      <c r="K308" s="1" t="s">
        <v>12</v>
      </c>
      <c r="L308" s="1" t="s">
        <v>2113</v>
      </c>
      <c r="M308" s="1" t="s">
        <v>2094</v>
      </c>
      <c r="N308" s="1" t="s">
        <v>2056</v>
      </c>
      <c r="O308" s="1" t="s">
        <v>2834</v>
      </c>
      <c r="P308" s="1" t="s">
        <v>2054</v>
      </c>
      <c r="Q308" s="1" t="s">
        <v>2057</v>
      </c>
      <c r="R308" s="1" t="s">
        <v>2922</v>
      </c>
      <c r="S308">
        <v>4</v>
      </c>
      <c r="T308">
        <v>5</v>
      </c>
    </row>
    <row r="309" spans="1:20" x14ac:dyDescent="0.25">
      <c r="A309" s="1" t="s">
        <v>509</v>
      </c>
      <c r="B309" s="1" t="s">
        <v>510</v>
      </c>
      <c r="C309" s="1" t="s">
        <v>2088</v>
      </c>
      <c r="D309" s="1" t="s">
        <v>44</v>
      </c>
      <c r="E309" s="1" t="s">
        <v>2214</v>
      </c>
      <c r="F309" s="1" t="s">
        <v>2050</v>
      </c>
      <c r="G309" s="1" t="s">
        <v>2923</v>
      </c>
      <c r="H309" s="1" t="s">
        <v>2052</v>
      </c>
      <c r="I309" s="1" t="s">
        <v>2091</v>
      </c>
      <c r="J309" s="1" t="s">
        <v>2924</v>
      </c>
      <c r="K309" s="1" t="s">
        <v>12</v>
      </c>
      <c r="L309" s="1" t="s">
        <v>2093</v>
      </c>
      <c r="M309" s="1" t="s">
        <v>2094</v>
      </c>
      <c r="N309" s="1" t="s">
        <v>2056</v>
      </c>
      <c r="O309" s="1" t="s">
        <v>2925</v>
      </c>
      <c r="P309" s="1" t="s">
        <v>2853</v>
      </c>
      <c r="Q309" s="1" t="s">
        <v>2057</v>
      </c>
      <c r="R309" s="1" t="s">
        <v>2926</v>
      </c>
      <c r="S309">
        <v>4</v>
      </c>
      <c r="T309">
        <v>7</v>
      </c>
    </row>
    <row r="310" spans="1:20" x14ac:dyDescent="0.25">
      <c r="A310" s="1" t="s">
        <v>285</v>
      </c>
      <c r="B310" s="1" t="s">
        <v>286</v>
      </c>
      <c r="C310" s="1" t="s">
        <v>2088</v>
      </c>
      <c r="D310" s="1" t="s">
        <v>44</v>
      </c>
      <c r="E310" s="1" t="s">
        <v>2214</v>
      </c>
      <c r="F310" s="1" t="s">
        <v>2050</v>
      </c>
      <c r="G310" s="1" t="s">
        <v>2927</v>
      </c>
      <c r="H310" s="1" t="s">
        <v>2052</v>
      </c>
      <c r="I310" s="1" t="s">
        <v>2091</v>
      </c>
      <c r="J310" s="1" t="s">
        <v>2928</v>
      </c>
      <c r="K310" s="1" t="s">
        <v>12</v>
      </c>
      <c r="L310" s="1" t="s">
        <v>2093</v>
      </c>
      <c r="M310" s="1" t="s">
        <v>2094</v>
      </c>
      <c r="N310" s="1" t="s">
        <v>2056</v>
      </c>
      <c r="O310" s="1" t="s">
        <v>2929</v>
      </c>
      <c r="P310" s="1" t="s">
        <v>2916</v>
      </c>
      <c r="Q310" s="1" t="s">
        <v>2057</v>
      </c>
      <c r="R310" s="1" t="s">
        <v>2930</v>
      </c>
      <c r="S310">
        <v>4</v>
      </c>
      <c r="T310">
        <v>7</v>
      </c>
    </row>
    <row r="311" spans="1:20" x14ac:dyDescent="0.25">
      <c r="A311" s="1" t="s">
        <v>2931</v>
      </c>
      <c r="B311" s="1" t="s">
        <v>2932</v>
      </c>
      <c r="C311" s="1" t="s">
        <v>2088</v>
      </c>
      <c r="D311" s="1" t="s">
        <v>44</v>
      </c>
      <c r="E311" s="1" t="s">
        <v>2214</v>
      </c>
      <c r="F311" s="1" t="s">
        <v>2050</v>
      </c>
      <c r="G311" s="1" t="s">
        <v>2913</v>
      </c>
      <c r="H311" s="1" t="s">
        <v>2052</v>
      </c>
      <c r="I311" s="1" t="s">
        <v>2091</v>
      </c>
      <c r="J311" s="1" t="s">
        <v>2933</v>
      </c>
      <c r="K311" s="1" t="s">
        <v>13</v>
      </c>
      <c r="L311" s="1" t="s">
        <v>2412</v>
      </c>
      <c r="M311" s="1" t="s">
        <v>2055</v>
      </c>
      <c r="N311" s="1" t="s">
        <v>2056</v>
      </c>
      <c r="O311" s="1" t="s">
        <v>2915</v>
      </c>
      <c r="P311" s="1" t="s">
        <v>2916</v>
      </c>
      <c r="Q311" s="1" t="s">
        <v>2057</v>
      </c>
      <c r="R311" s="1" t="s">
        <v>2934</v>
      </c>
      <c r="S311">
        <v>6</v>
      </c>
      <c r="T311">
        <v>5</v>
      </c>
    </row>
    <row r="312" spans="1:20" x14ac:dyDescent="0.25">
      <c r="A312" s="1" t="s">
        <v>2935</v>
      </c>
      <c r="B312" s="1" t="s">
        <v>2936</v>
      </c>
      <c r="C312" s="1" t="s">
        <v>2088</v>
      </c>
      <c r="D312" s="1" t="s">
        <v>44</v>
      </c>
      <c r="E312" s="1" t="s">
        <v>2214</v>
      </c>
      <c r="F312" s="1" t="s">
        <v>2050</v>
      </c>
      <c r="G312" s="1" t="s">
        <v>2913</v>
      </c>
      <c r="H312" s="1" t="s">
        <v>2052</v>
      </c>
      <c r="I312" s="1" t="s">
        <v>2091</v>
      </c>
      <c r="J312" s="1" t="s">
        <v>2937</v>
      </c>
      <c r="K312" s="1" t="s">
        <v>13</v>
      </c>
      <c r="L312" s="1" t="s">
        <v>2412</v>
      </c>
      <c r="M312" s="1" t="s">
        <v>2055</v>
      </c>
      <c r="N312" s="1" t="s">
        <v>2056</v>
      </c>
      <c r="O312" s="1" t="s">
        <v>2915</v>
      </c>
      <c r="P312" s="1" t="s">
        <v>2916</v>
      </c>
      <c r="Q312" s="1" t="s">
        <v>2057</v>
      </c>
      <c r="R312" s="1" t="s">
        <v>2938</v>
      </c>
      <c r="S312">
        <v>6</v>
      </c>
      <c r="T312">
        <v>5</v>
      </c>
    </row>
    <row r="313" spans="1:20" x14ac:dyDescent="0.25">
      <c r="A313" s="1" t="s">
        <v>508</v>
      </c>
      <c r="B313" s="1" t="s">
        <v>5158</v>
      </c>
      <c r="C313" s="1" t="s">
        <v>2313</v>
      </c>
      <c r="D313" s="1" t="s">
        <v>44</v>
      </c>
      <c r="E313" s="1" t="s">
        <v>2214</v>
      </c>
      <c r="F313" s="1" t="s">
        <v>2050</v>
      </c>
      <c r="G313" s="1" t="s">
        <v>2913</v>
      </c>
      <c r="H313" s="1" t="s">
        <v>2052</v>
      </c>
      <c r="I313" s="1" t="s">
        <v>2091</v>
      </c>
      <c r="J313" s="1" t="s">
        <v>5173</v>
      </c>
      <c r="K313" s="1" t="s">
        <v>12</v>
      </c>
      <c r="L313" s="1" t="s">
        <v>2093</v>
      </c>
      <c r="M313" s="1" t="s">
        <v>2094</v>
      </c>
      <c r="N313" s="1" t="s">
        <v>2056</v>
      </c>
      <c r="O313" s="1" t="s">
        <v>2915</v>
      </c>
      <c r="P313" s="1" t="s">
        <v>2916</v>
      </c>
      <c r="Q313" s="1" t="s">
        <v>2057</v>
      </c>
      <c r="R313" s="1" t="s">
        <v>5174</v>
      </c>
      <c r="S313">
        <v>4</v>
      </c>
      <c r="T313">
        <v>7</v>
      </c>
    </row>
    <row r="314" spans="1:20" x14ac:dyDescent="0.25">
      <c r="A314" s="1" t="s">
        <v>959</v>
      </c>
      <c r="B314" s="1" t="s">
        <v>960</v>
      </c>
      <c r="C314" s="1" t="s">
        <v>2173</v>
      </c>
      <c r="D314" s="1" t="s">
        <v>44</v>
      </c>
      <c r="E314" s="1" t="s">
        <v>2214</v>
      </c>
      <c r="F314" s="1" t="s">
        <v>2050</v>
      </c>
      <c r="G314" s="1" t="s">
        <v>2942</v>
      </c>
      <c r="H314" s="1" t="s">
        <v>2052</v>
      </c>
      <c r="I314" s="1" t="s">
        <v>2091</v>
      </c>
      <c r="J314" s="1" t="s">
        <v>2943</v>
      </c>
      <c r="K314" s="1" t="s">
        <v>10</v>
      </c>
      <c r="L314" s="1" t="s">
        <v>961</v>
      </c>
      <c r="M314" s="1" t="s">
        <v>2055</v>
      </c>
      <c r="N314" s="1" t="s">
        <v>2056</v>
      </c>
      <c r="O314" s="1" t="s">
        <v>2944</v>
      </c>
      <c r="P314" s="1" t="s">
        <v>2054</v>
      </c>
      <c r="Q314" s="1" t="s">
        <v>2057</v>
      </c>
      <c r="R314" s="1" t="s">
        <v>2945</v>
      </c>
      <c r="S314">
        <v>0</v>
      </c>
      <c r="T314">
        <v>9</v>
      </c>
    </row>
    <row r="315" spans="1:20" x14ac:dyDescent="0.25">
      <c r="A315" s="1" t="s">
        <v>5177</v>
      </c>
      <c r="B315" s="1" t="s">
        <v>1119</v>
      </c>
      <c r="C315" s="1" t="s">
        <v>2158</v>
      </c>
      <c r="D315" s="1" t="s">
        <v>44</v>
      </c>
      <c r="E315" s="1" t="s">
        <v>2204</v>
      </c>
      <c r="F315" s="1" t="s">
        <v>2050</v>
      </c>
      <c r="G315" s="1" t="s">
        <v>2850</v>
      </c>
      <c r="H315" s="1" t="s">
        <v>2052</v>
      </c>
      <c r="I315" s="1" t="s">
        <v>2091</v>
      </c>
      <c r="J315" s="1" t="s">
        <v>5178</v>
      </c>
      <c r="K315" s="1" t="s">
        <v>427</v>
      </c>
      <c r="L315" s="1" t="s">
        <v>2412</v>
      </c>
      <c r="M315" s="1" t="s">
        <v>2055</v>
      </c>
      <c r="N315" s="1" t="s">
        <v>2056</v>
      </c>
      <c r="O315" s="1" t="s">
        <v>2852</v>
      </c>
      <c r="P315" s="1" t="s">
        <v>2853</v>
      </c>
      <c r="Q315" s="1" t="s">
        <v>2057</v>
      </c>
      <c r="R315" s="1" t="s">
        <v>5179</v>
      </c>
      <c r="S315">
        <v>2</v>
      </c>
      <c r="T315">
        <v>5</v>
      </c>
    </row>
    <row r="316" spans="1:20" x14ac:dyDescent="0.25">
      <c r="A316" s="1" t="s">
        <v>5180</v>
      </c>
      <c r="B316" s="1" t="s">
        <v>918</v>
      </c>
      <c r="C316" s="1" t="s">
        <v>2148</v>
      </c>
      <c r="D316" s="1" t="s">
        <v>44</v>
      </c>
      <c r="E316" s="1" t="s">
        <v>2372</v>
      </c>
      <c r="F316" s="1" t="s">
        <v>2050</v>
      </c>
      <c r="G316" s="1" t="s">
        <v>2850</v>
      </c>
      <c r="H316" s="1" t="s">
        <v>2052</v>
      </c>
      <c r="I316" s="1" t="s">
        <v>2091</v>
      </c>
      <c r="J316" s="1" t="s">
        <v>5181</v>
      </c>
      <c r="K316" s="1" t="s">
        <v>12</v>
      </c>
      <c r="L316" s="1" t="s">
        <v>5093</v>
      </c>
      <c r="M316" s="1" t="s">
        <v>2055</v>
      </c>
      <c r="N316" s="1" t="s">
        <v>2056</v>
      </c>
      <c r="O316" s="1" t="s">
        <v>2852</v>
      </c>
      <c r="P316" s="1" t="s">
        <v>2853</v>
      </c>
      <c r="Q316" s="1" t="s">
        <v>2057</v>
      </c>
      <c r="R316" s="1" t="s">
        <v>5182</v>
      </c>
      <c r="S316">
        <v>4</v>
      </c>
      <c r="T316">
        <v>4</v>
      </c>
    </row>
    <row r="317" spans="1:20" x14ac:dyDescent="0.25">
      <c r="A317" s="1" t="s">
        <v>5183</v>
      </c>
      <c r="B317" s="1" t="s">
        <v>694</v>
      </c>
      <c r="C317" s="1" t="s">
        <v>2173</v>
      </c>
      <c r="D317" s="1" t="s">
        <v>44</v>
      </c>
      <c r="E317" s="1" t="s">
        <v>2372</v>
      </c>
      <c r="F317" s="1" t="s">
        <v>2050</v>
      </c>
      <c r="G317" s="1" t="s">
        <v>2850</v>
      </c>
      <c r="H317" s="1" t="s">
        <v>2052</v>
      </c>
      <c r="I317" s="1" t="s">
        <v>2091</v>
      </c>
      <c r="J317" s="1" t="s">
        <v>5184</v>
      </c>
      <c r="K317" s="1" t="s">
        <v>12</v>
      </c>
      <c r="L317" s="1" t="s">
        <v>2412</v>
      </c>
      <c r="M317" s="1" t="s">
        <v>2055</v>
      </c>
      <c r="N317" s="1" t="s">
        <v>2056</v>
      </c>
      <c r="O317" s="1" t="s">
        <v>2852</v>
      </c>
      <c r="P317" s="1" t="s">
        <v>2853</v>
      </c>
      <c r="Q317" s="1" t="s">
        <v>2057</v>
      </c>
      <c r="R317" s="1" t="s">
        <v>5185</v>
      </c>
      <c r="S317">
        <v>4</v>
      </c>
      <c r="T317">
        <v>5</v>
      </c>
    </row>
    <row r="318" spans="1:20" x14ac:dyDescent="0.25">
      <c r="A318" s="1" t="s">
        <v>5507</v>
      </c>
      <c r="B318" s="1" t="s">
        <v>5508</v>
      </c>
      <c r="C318" s="1" t="s">
        <v>2088</v>
      </c>
      <c r="D318" s="1" t="s">
        <v>44</v>
      </c>
      <c r="E318" s="1" t="s">
        <v>2214</v>
      </c>
      <c r="F318" s="1" t="s">
        <v>2050</v>
      </c>
      <c r="G318" s="1" t="s">
        <v>2939</v>
      </c>
      <c r="H318" s="1" t="s">
        <v>2052</v>
      </c>
      <c r="I318" s="1" t="s">
        <v>2091</v>
      </c>
      <c r="J318" s="1" t="s">
        <v>5509</v>
      </c>
      <c r="K318" s="1" t="s">
        <v>12</v>
      </c>
      <c r="L318" s="1" t="s">
        <v>2590</v>
      </c>
      <c r="M318" s="1" t="s">
        <v>2055</v>
      </c>
      <c r="N318" s="1" t="s">
        <v>2056</v>
      </c>
      <c r="O318" s="1" t="s">
        <v>2941</v>
      </c>
      <c r="P318" s="1" t="s">
        <v>2916</v>
      </c>
      <c r="Q318" s="1" t="s">
        <v>2057</v>
      </c>
      <c r="R318" s="1" t="s">
        <v>5510</v>
      </c>
      <c r="S318">
        <v>4</v>
      </c>
      <c r="T318">
        <v>7</v>
      </c>
    </row>
    <row r="319" spans="1:20" x14ac:dyDescent="0.25">
      <c r="A319" s="1" t="s">
        <v>178</v>
      </c>
      <c r="B319" s="1" t="s">
        <v>179</v>
      </c>
      <c r="C319" s="1" t="s">
        <v>2468</v>
      </c>
      <c r="D319" s="1" t="s">
        <v>88</v>
      </c>
      <c r="E319" s="1" t="s">
        <v>2214</v>
      </c>
      <c r="F319" s="1" t="s">
        <v>2150</v>
      </c>
      <c r="G319" s="1" t="s">
        <v>2210</v>
      </c>
      <c r="H319" s="1" t="s">
        <v>2052</v>
      </c>
      <c r="I319" s="1" t="s">
        <v>2052</v>
      </c>
      <c r="J319" s="1" t="s">
        <v>2946</v>
      </c>
      <c r="K319" s="1" t="s">
        <v>12</v>
      </c>
      <c r="L319" s="1" t="s">
        <v>2575</v>
      </c>
      <c r="M319" s="1" t="s">
        <v>2094</v>
      </c>
      <c r="N319" s="1" t="s">
        <v>2056</v>
      </c>
      <c r="O319" s="1" t="s">
        <v>2212</v>
      </c>
      <c r="P319" s="1" t="s">
        <v>2054</v>
      </c>
      <c r="Q319" s="1" t="s">
        <v>2057</v>
      </c>
      <c r="R319" s="1" t="s">
        <v>2947</v>
      </c>
      <c r="S319">
        <v>4</v>
      </c>
      <c r="T319">
        <v>10</v>
      </c>
    </row>
    <row r="320" spans="1:20" x14ac:dyDescent="0.25">
      <c r="A320" s="1" t="s">
        <v>4993</v>
      </c>
      <c r="B320" s="1" t="s">
        <v>5161</v>
      </c>
      <c r="C320" s="1" t="s">
        <v>2573</v>
      </c>
      <c r="D320" s="1" t="s">
        <v>88</v>
      </c>
      <c r="E320" s="1" t="s">
        <v>2214</v>
      </c>
      <c r="F320" s="1" t="s">
        <v>2427</v>
      </c>
      <c r="G320" s="1" t="s">
        <v>2913</v>
      </c>
      <c r="H320" s="1" t="s">
        <v>2052</v>
      </c>
      <c r="I320" s="1" t="s">
        <v>2052</v>
      </c>
      <c r="J320" s="1" t="s">
        <v>4994</v>
      </c>
      <c r="K320" s="1" t="s">
        <v>12</v>
      </c>
      <c r="L320" s="1" t="s">
        <v>2575</v>
      </c>
      <c r="M320" s="1" t="s">
        <v>2094</v>
      </c>
      <c r="N320" s="1" t="s">
        <v>2056</v>
      </c>
      <c r="O320" s="1" t="s">
        <v>2915</v>
      </c>
      <c r="P320" s="1" t="s">
        <v>2916</v>
      </c>
      <c r="Q320" s="1" t="s">
        <v>2057</v>
      </c>
      <c r="R320" s="1" t="s">
        <v>5164</v>
      </c>
      <c r="S320">
        <v>4</v>
      </c>
      <c r="T320">
        <v>10</v>
      </c>
    </row>
    <row r="321" spans="1:20" x14ac:dyDescent="0.25">
      <c r="A321" s="1" t="s">
        <v>164</v>
      </c>
      <c r="B321" s="1" t="s">
        <v>165</v>
      </c>
      <c r="C321" s="1" t="s">
        <v>2468</v>
      </c>
      <c r="D321" s="1" t="s">
        <v>88</v>
      </c>
      <c r="E321" s="1" t="s">
        <v>2214</v>
      </c>
      <c r="F321" s="1" t="s">
        <v>2150</v>
      </c>
      <c r="G321" s="1" t="s">
        <v>2923</v>
      </c>
      <c r="H321" s="1" t="s">
        <v>2052</v>
      </c>
      <c r="I321" s="1" t="s">
        <v>2091</v>
      </c>
      <c r="J321" s="1" t="s">
        <v>2948</v>
      </c>
      <c r="K321" s="1" t="s">
        <v>12</v>
      </c>
      <c r="L321" s="1" t="s">
        <v>2093</v>
      </c>
      <c r="M321" s="1" t="s">
        <v>2094</v>
      </c>
      <c r="N321" s="1" t="s">
        <v>2056</v>
      </c>
      <c r="O321" s="1" t="s">
        <v>2925</v>
      </c>
      <c r="P321" s="1" t="s">
        <v>2853</v>
      </c>
      <c r="Q321" s="1" t="s">
        <v>2057</v>
      </c>
      <c r="R321" s="1" t="s">
        <v>2949</v>
      </c>
      <c r="S321">
        <v>4</v>
      </c>
      <c r="T321">
        <v>7</v>
      </c>
    </row>
    <row r="322" spans="1:20" x14ac:dyDescent="0.25">
      <c r="A322" s="1" t="s">
        <v>275</v>
      </c>
      <c r="B322" s="1" t="s">
        <v>276</v>
      </c>
      <c r="C322" s="1" t="s">
        <v>2088</v>
      </c>
      <c r="D322" s="1" t="s">
        <v>44</v>
      </c>
      <c r="E322" s="1" t="s">
        <v>2214</v>
      </c>
      <c r="F322" s="1" t="s">
        <v>2150</v>
      </c>
      <c r="G322" s="1" t="s">
        <v>2913</v>
      </c>
      <c r="H322" s="1" t="s">
        <v>2052</v>
      </c>
      <c r="I322" s="1" t="s">
        <v>2091</v>
      </c>
      <c r="J322" s="1" t="s">
        <v>2950</v>
      </c>
      <c r="K322" s="1" t="s">
        <v>12</v>
      </c>
      <c r="L322" s="1" t="s">
        <v>2093</v>
      </c>
      <c r="M322" s="1" t="s">
        <v>2094</v>
      </c>
      <c r="N322" s="1" t="s">
        <v>2056</v>
      </c>
      <c r="O322" s="1" t="s">
        <v>2915</v>
      </c>
      <c r="P322" s="1" t="s">
        <v>2916</v>
      </c>
      <c r="Q322" s="1" t="s">
        <v>2057</v>
      </c>
      <c r="R322" s="1" t="s">
        <v>2951</v>
      </c>
      <c r="S322">
        <v>4</v>
      </c>
      <c r="T322">
        <v>7</v>
      </c>
    </row>
    <row r="323" spans="1:20" x14ac:dyDescent="0.25">
      <c r="A323" s="1" t="s">
        <v>339</v>
      </c>
      <c r="B323" s="1" t="s">
        <v>5390</v>
      </c>
      <c r="C323" s="1" t="s">
        <v>2088</v>
      </c>
      <c r="D323" s="1" t="s">
        <v>88</v>
      </c>
      <c r="E323" s="1" t="s">
        <v>2214</v>
      </c>
      <c r="F323" s="1" t="s">
        <v>2150</v>
      </c>
      <c r="G323" s="1" t="s">
        <v>2913</v>
      </c>
      <c r="H323" s="1" t="s">
        <v>2052</v>
      </c>
      <c r="I323" s="1" t="s">
        <v>2052</v>
      </c>
      <c r="J323" s="1" t="s">
        <v>2952</v>
      </c>
      <c r="K323" s="1" t="s">
        <v>13</v>
      </c>
      <c r="L323" s="1" t="s">
        <v>2953</v>
      </c>
      <c r="M323" s="1" t="s">
        <v>2094</v>
      </c>
      <c r="N323" s="1" t="s">
        <v>2056</v>
      </c>
      <c r="O323" s="1" t="s">
        <v>2915</v>
      </c>
      <c r="P323" s="1" t="s">
        <v>2916</v>
      </c>
      <c r="Q323" s="1" t="s">
        <v>2057</v>
      </c>
      <c r="R323" s="1" t="s">
        <v>5391</v>
      </c>
      <c r="S323">
        <v>6</v>
      </c>
      <c r="T323">
        <v>4</v>
      </c>
    </row>
    <row r="324" spans="1:20" x14ac:dyDescent="0.25">
      <c r="A324" s="1" t="s">
        <v>4995</v>
      </c>
      <c r="B324" s="1" t="s">
        <v>5010</v>
      </c>
      <c r="C324" s="1" t="s">
        <v>2468</v>
      </c>
      <c r="D324" s="1" t="s">
        <v>88</v>
      </c>
      <c r="E324" s="1" t="s">
        <v>2214</v>
      </c>
      <c r="F324" s="1" t="s">
        <v>2150</v>
      </c>
      <c r="G324" s="1" t="s">
        <v>2913</v>
      </c>
      <c r="H324" s="1" t="s">
        <v>2052</v>
      </c>
      <c r="I324" s="1" t="s">
        <v>2091</v>
      </c>
      <c r="J324" s="1" t="s">
        <v>5011</v>
      </c>
      <c r="K324" s="1" t="s">
        <v>12</v>
      </c>
      <c r="L324" s="1" t="s">
        <v>5012</v>
      </c>
      <c r="M324" s="1" t="s">
        <v>2055</v>
      </c>
      <c r="N324" s="1" t="s">
        <v>2056</v>
      </c>
      <c r="O324" s="1" t="s">
        <v>2915</v>
      </c>
      <c r="P324" s="1" t="s">
        <v>2916</v>
      </c>
      <c r="Q324" s="1" t="s">
        <v>2057</v>
      </c>
      <c r="R324" s="1" t="s">
        <v>5013</v>
      </c>
      <c r="S324">
        <v>4</v>
      </c>
      <c r="T324">
        <v>10</v>
      </c>
    </row>
    <row r="325" spans="1:20" x14ac:dyDescent="0.25">
      <c r="A325" s="1" t="s">
        <v>144</v>
      </c>
      <c r="B325" s="1" t="s">
        <v>145</v>
      </c>
      <c r="C325" s="1" t="s">
        <v>2468</v>
      </c>
      <c r="D325" s="1" t="s">
        <v>88</v>
      </c>
      <c r="E325" s="1" t="s">
        <v>2214</v>
      </c>
      <c r="F325" s="1" t="s">
        <v>2565</v>
      </c>
      <c r="G325" s="1" t="s">
        <v>2913</v>
      </c>
      <c r="H325" s="1" t="s">
        <v>2052</v>
      </c>
      <c r="I325" s="1" t="s">
        <v>2052</v>
      </c>
      <c r="J325" s="1" t="s">
        <v>2954</v>
      </c>
      <c r="K325" s="1" t="s">
        <v>12</v>
      </c>
      <c r="L325" s="1" t="s">
        <v>2093</v>
      </c>
      <c r="M325" s="1" t="s">
        <v>2094</v>
      </c>
      <c r="N325" s="1" t="s">
        <v>2056</v>
      </c>
      <c r="O325" s="1" t="s">
        <v>2915</v>
      </c>
      <c r="P325" s="1" t="s">
        <v>2916</v>
      </c>
      <c r="Q325" s="1" t="s">
        <v>2057</v>
      </c>
      <c r="R325" s="1" t="s">
        <v>2955</v>
      </c>
      <c r="S325">
        <v>4</v>
      </c>
      <c r="T325">
        <v>7</v>
      </c>
    </row>
    <row r="326" spans="1:20" x14ac:dyDescent="0.25">
      <c r="A326" s="1" t="s">
        <v>2956</v>
      </c>
      <c r="B326" s="1" t="s">
        <v>5297</v>
      </c>
      <c r="C326" s="1" t="s">
        <v>2198</v>
      </c>
      <c r="D326" s="1" t="s">
        <v>88</v>
      </c>
      <c r="E326" s="1" t="s">
        <v>2564</v>
      </c>
      <c r="F326" s="1" t="s">
        <v>2565</v>
      </c>
      <c r="G326" s="1" t="s">
        <v>2450</v>
      </c>
      <c r="H326" s="1" t="s">
        <v>2052</v>
      </c>
      <c r="I326" s="1" t="s">
        <v>2052</v>
      </c>
      <c r="J326" s="1" t="s">
        <v>5215</v>
      </c>
      <c r="K326" s="1" t="s">
        <v>13</v>
      </c>
      <c r="L326" s="1" t="s">
        <v>2575</v>
      </c>
      <c r="M326" s="1" t="s">
        <v>2094</v>
      </c>
      <c r="N326" s="1" t="s">
        <v>2056</v>
      </c>
      <c r="O326" s="1" t="s">
        <v>2452</v>
      </c>
      <c r="P326" s="1" t="s">
        <v>2453</v>
      </c>
      <c r="Q326" s="1" t="s">
        <v>2057</v>
      </c>
      <c r="R326" s="1" t="s">
        <v>5298</v>
      </c>
      <c r="S326">
        <v>6</v>
      </c>
      <c r="T326">
        <v>10</v>
      </c>
    </row>
    <row r="327" spans="1:20" x14ac:dyDescent="0.25">
      <c r="A327" s="1" t="s">
        <v>405</v>
      </c>
      <c r="B327" s="1" t="s">
        <v>406</v>
      </c>
      <c r="C327" s="1" t="s">
        <v>2313</v>
      </c>
      <c r="D327" s="1" t="s">
        <v>44</v>
      </c>
      <c r="E327" s="1" t="s">
        <v>2957</v>
      </c>
      <c r="F327" s="1" t="s">
        <v>2050</v>
      </c>
      <c r="G327" s="1" t="s">
        <v>2642</v>
      </c>
      <c r="H327" s="1" t="s">
        <v>2052</v>
      </c>
      <c r="I327" s="1" t="s">
        <v>2091</v>
      </c>
      <c r="J327" s="1" t="s">
        <v>2958</v>
      </c>
      <c r="K327" s="1" t="s">
        <v>407</v>
      </c>
      <c r="L327" s="1" t="s">
        <v>2959</v>
      </c>
      <c r="M327" s="1" t="s">
        <v>2094</v>
      </c>
      <c r="N327" s="1" t="s">
        <v>2056</v>
      </c>
      <c r="O327" s="1" t="s">
        <v>2644</v>
      </c>
      <c r="P327" s="1" t="s">
        <v>2645</v>
      </c>
      <c r="Q327" s="1" t="s">
        <v>2057</v>
      </c>
      <c r="R327" s="1" t="s">
        <v>2960</v>
      </c>
      <c r="S327">
        <v>4</v>
      </c>
      <c r="T327">
        <v>3</v>
      </c>
    </row>
    <row r="328" spans="1:20" x14ac:dyDescent="0.25">
      <c r="A328" s="1" t="s">
        <v>408</v>
      </c>
      <c r="B328" s="1" t="s">
        <v>409</v>
      </c>
      <c r="C328" s="1" t="s">
        <v>2313</v>
      </c>
      <c r="D328" s="1" t="s">
        <v>44</v>
      </c>
      <c r="E328" s="1" t="s">
        <v>2957</v>
      </c>
      <c r="F328" s="1" t="s">
        <v>2050</v>
      </c>
      <c r="G328" s="1" t="s">
        <v>2961</v>
      </c>
      <c r="H328" s="1" t="s">
        <v>2052</v>
      </c>
      <c r="I328" s="1" t="s">
        <v>2091</v>
      </c>
      <c r="J328" s="1" t="s">
        <v>2962</v>
      </c>
      <c r="K328" s="1" t="s">
        <v>12</v>
      </c>
      <c r="L328" s="1" t="s">
        <v>2113</v>
      </c>
      <c r="M328" s="1" t="s">
        <v>2094</v>
      </c>
      <c r="N328" s="1" t="s">
        <v>2056</v>
      </c>
      <c r="O328" s="1" t="s">
        <v>2963</v>
      </c>
      <c r="P328" s="1" t="s">
        <v>2625</v>
      </c>
      <c r="Q328" s="1" t="s">
        <v>2057</v>
      </c>
      <c r="R328" s="1" t="s">
        <v>2964</v>
      </c>
      <c r="S328">
        <v>4</v>
      </c>
      <c r="T328">
        <v>5</v>
      </c>
    </row>
    <row r="329" spans="1:20" x14ac:dyDescent="0.25">
      <c r="A329" s="1" t="s">
        <v>1190</v>
      </c>
      <c r="B329" s="1" t="s">
        <v>1191</v>
      </c>
      <c r="C329" s="1" t="s">
        <v>2256</v>
      </c>
      <c r="D329" s="1" t="s">
        <v>29</v>
      </c>
      <c r="E329" s="1" t="s">
        <v>2965</v>
      </c>
      <c r="F329" s="1" t="s">
        <v>2100</v>
      </c>
      <c r="G329" s="1" t="s">
        <v>2966</v>
      </c>
      <c r="H329" s="1" t="s">
        <v>2052</v>
      </c>
      <c r="I329" s="1" t="s">
        <v>2091</v>
      </c>
      <c r="J329" s="1" t="s">
        <v>2967</v>
      </c>
      <c r="K329" s="1" t="s">
        <v>440</v>
      </c>
      <c r="L329" s="1" t="s">
        <v>2134</v>
      </c>
      <c r="M329" s="1" t="s">
        <v>2094</v>
      </c>
      <c r="N329" s="1" t="s">
        <v>2105</v>
      </c>
      <c r="O329" s="1" t="s">
        <v>2968</v>
      </c>
      <c r="P329" s="1" t="s">
        <v>2969</v>
      </c>
      <c r="Q329" s="1" t="s">
        <v>2057</v>
      </c>
      <c r="R329" s="1" t="s">
        <v>2970</v>
      </c>
      <c r="S329">
        <v>0</v>
      </c>
      <c r="T329">
        <v>3</v>
      </c>
    </row>
    <row r="330" spans="1:20" x14ac:dyDescent="0.25">
      <c r="A330" s="1" t="s">
        <v>788</v>
      </c>
      <c r="B330" s="1" t="s">
        <v>789</v>
      </c>
      <c r="C330" s="1" t="s">
        <v>2148</v>
      </c>
      <c r="D330" s="1" t="s">
        <v>44</v>
      </c>
      <c r="E330" s="1" t="s">
        <v>2971</v>
      </c>
      <c r="F330" s="1" t="s">
        <v>2050</v>
      </c>
      <c r="G330" s="1" t="s">
        <v>2972</v>
      </c>
      <c r="H330" s="1" t="s">
        <v>2052</v>
      </c>
      <c r="I330" s="1" t="s">
        <v>2091</v>
      </c>
      <c r="J330" s="1" t="s">
        <v>2973</v>
      </c>
      <c r="K330" s="1" t="s">
        <v>412</v>
      </c>
      <c r="L330" s="1" t="s">
        <v>2104</v>
      </c>
      <c r="M330" s="1" t="s">
        <v>2094</v>
      </c>
      <c r="N330" s="1" t="s">
        <v>2056</v>
      </c>
      <c r="O330" s="1" t="s">
        <v>2974</v>
      </c>
      <c r="P330" s="1" t="s">
        <v>2625</v>
      </c>
      <c r="Q330" s="1" t="s">
        <v>2057</v>
      </c>
      <c r="R330" s="1" t="s">
        <v>2975</v>
      </c>
      <c r="S330">
        <v>4</v>
      </c>
      <c r="T330">
        <v>1</v>
      </c>
    </row>
    <row r="331" spans="1:20" x14ac:dyDescent="0.25">
      <c r="A331" s="1" t="s">
        <v>5490</v>
      </c>
      <c r="B331" s="1" t="s">
        <v>234</v>
      </c>
      <c r="C331" s="1" t="s">
        <v>2313</v>
      </c>
      <c r="D331" s="1" t="s">
        <v>44</v>
      </c>
      <c r="E331" s="1" t="s">
        <v>2971</v>
      </c>
      <c r="F331" s="1" t="s">
        <v>2050</v>
      </c>
      <c r="G331" s="1" t="s">
        <v>2961</v>
      </c>
      <c r="H331" s="1" t="s">
        <v>2052</v>
      </c>
      <c r="I331" s="1" t="s">
        <v>2091</v>
      </c>
      <c r="J331" s="1" t="s">
        <v>5491</v>
      </c>
      <c r="K331" s="1" t="s">
        <v>12</v>
      </c>
      <c r="L331" s="1" t="s">
        <v>5093</v>
      </c>
      <c r="M331" s="1" t="s">
        <v>2055</v>
      </c>
      <c r="N331" s="1" t="s">
        <v>2056</v>
      </c>
      <c r="O331" s="1" t="s">
        <v>2963</v>
      </c>
      <c r="P331" s="1" t="s">
        <v>2054</v>
      </c>
      <c r="Q331" s="1" t="s">
        <v>2057</v>
      </c>
      <c r="R331" s="1" t="s">
        <v>5492</v>
      </c>
      <c r="S331">
        <v>4</v>
      </c>
      <c r="T331">
        <v>4</v>
      </c>
    </row>
    <row r="332" spans="1:20" x14ac:dyDescent="0.25">
      <c r="A332" s="1" t="s">
        <v>1564</v>
      </c>
      <c r="B332" s="1" t="s">
        <v>1565</v>
      </c>
      <c r="C332" s="1" t="s">
        <v>2120</v>
      </c>
      <c r="D332" s="1" t="s">
        <v>29</v>
      </c>
      <c r="E332" s="1" t="s">
        <v>2965</v>
      </c>
      <c r="F332" s="1" t="s">
        <v>2100</v>
      </c>
      <c r="G332" s="1" t="s">
        <v>2976</v>
      </c>
      <c r="H332" s="1" t="s">
        <v>2052</v>
      </c>
      <c r="I332" s="1" t="s">
        <v>2091</v>
      </c>
      <c r="J332" s="1" t="s">
        <v>2977</v>
      </c>
      <c r="K332" s="1" t="s">
        <v>10</v>
      </c>
      <c r="L332" s="1" t="s">
        <v>2641</v>
      </c>
      <c r="M332" s="1" t="s">
        <v>2094</v>
      </c>
      <c r="N332" s="1" t="s">
        <v>2105</v>
      </c>
      <c r="O332" s="1" t="s">
        <v>2978</v>
      </c>
      <c r="P332" s="1" t="s">
        <v>2979</v>
      </c>
      <c r="Q332" s="1" t="s">
        <v>2057</v>
      </c>
      <c r="R332" s="1" t="s">
        <v>2980</v>
      </c>
      <c r="S332">
        <v>0</v>
      </c>
      <c r="T332">
        <v>0.5</v>
      </c>
    </row>
    <row r="333" spans="1:20" x14ac:dyDescent="0.25">
      <c r="A333" s="1" t="s">
        <v>1149</v>
      </c>
      <c r="B333" s="1" t="s">
        <v>1150</v>
      </c>
      <c r="C333" s="1" t="s">
        <v>2158</v>
      </c>
      <c r="D333" s="1" t="s">
        <v>44</v>
      </c>
      <c r="E333" s="1" t="s">
        <v>2981</v>
      </c>
      <c r="F333" s="1" t="s">
        <v>2050</v>
      </c>
      <c r="G333" s="1" t="s">
        <v>2982</v>
      </c>
      <c r="H333" s="1" t="s">
        <v>2052</v>
      </c>
      <c r="I333" s="1" t="s">
        <v>2091</v>
      </c>
      <c r="J333" s="1" t="s">
        <v>2983</v>
      </c>
      <c r="K333" s="1" t="s">
        <v>12</v>
      </c>
      <c r="L333" s="1" t="s">
        <v>2984</v>
      </c>
      <c r="M333" s="1" t="s">
        <v>2094</v>
      </c>
      <c r="N333" s="1" t="s">
        <v>2056</v>
      </c>
      <c r="O333" s="1" t="s">
        <v>2985</v>
      </c>
      <c r="P333" s="1" t="s">
        <v>2379</v>
      </c>
      <c r="Q333" s="1" t="s">
        <v>2057</v>
      </c>
      <c r="R333" s="1" t="s">
        <v>2986</v>
      </c>
      <c r="S333">
        <v>4</v>
      </c>
      <c r="T333">
        <v>0.5</v>
      </c>
    </row>
    <row r="334" spans="1:20" x14ac:dyDescent="0.25">
      <c r="A334" s="1" t="s">
        <v>1168</v>
      </c>
      <c r="B334" s="1" t="s">
        <v>1169</v>
      </c>
      <c r="C334" s="1" t="s">
        <v>2158</v>
      </c>
      <c r="D334" s="1" t="s">
        <v>44</v>
      </c>
      <c r="E334" s="1" t="s">
        <v>2981</v>
      </c>
      <c r="F334" s="1" t="s">
        <v>2050</v>
      </c>
      <c r="G334" s="1" t="s">
        <v>2961</v>
      </c>
      <c r="H334" s="1" t="s">
        <v>2052</v>
      </c>
      <c r="I334" s="1" t="s">
        <v>2091</v>
      </c>
      <c r="J334" s="1" t="s">
        <v>2987</v>
      </c>
      <c r="K334" s="1" t="s">
        <v>12</v>
      </c>
      <c r="L334" s="1" t="s">
        <v>930</v>
      </c>
      <c r="M334" s="1" t="s">
        <v>2094</v>
      </c>
      <c r="N334" s="1" t="s">
        <v>2056</v>
      </c>
      <c r="O334" s="1" t="s">
        <v>2963</v>
      </c>
      <c r="P334" s="1" t="s">
        <v>2625</v>
      </c>
      <c r="Q334" s="1" t="s">
        <v>2057</v>
      </c>
      <c r="R334" s="1" t="s">
        <v>2988</v>
      </c>
      <c r="S334">
        <v>4</v>
      </c>
      <c r="T334">
        <v>0.5</v>
      </c>
    </row>
    <row r="335" spans="1:20" x14ac:dyDescent="0.25">
      <c r="A335" s="1" t="s">
        <v>1025</v>
      </c>
      <c r="B335" s="1" t="s">
        <v>1026</v>
      </c>
      <c r="C335" s="1" t="s">
        <v>2158</v>
      </c>
      <c r="D335" s="1" t="s">
        <v>44</v>
      </c>
      <c r="E335" s="1" t="s">
        <v>2981</v>
      </c>
      <c r="F335" s="1" t="s">
        <v>2100</v>
      </c>
      <c r="G335" s="1" t="s">
        <v>2989</v>
      </c>
      <c r="H335" s="1" t="s">
        <v>2052</v>
      </c>
      <c r="I335" s="1" t="s">
        <v>2091</v>
      </c>
      <c r="J335" s="1" t="s">
        <v>2990</v>
      </c>
      <c r="K335" s="1" t="s">
        <v>12</v>
      </c>
      <c r="L335" s="1" t="s">
        <v>2641</v>
      </c>
      <c r="M335" s="1" t="s">
        <v>2094</v>
      </c>
      <c r="N335" s="1" t="s">
        <v>2056</v>
      </c>
      <c r="O335" s="1" t="s">
        <v>2991</v>
      </c>
      <c r="P335" s="1" t="s">
        <v>2625</v>
      </c>
      <c r="Q335" s="1" t="s">
        <v>2057</v>
      </c>
      <c r="R335" s="1" t="s">
        <v>2992</v>
      </c>
      <c r="S335">
        <v>4</v>
      </c>
      <c r="T335">
        <v>0.5</v>
      </c>
    </row>
    <row r="336" spans="1:20" x14ac:dyDescent="0.25">
      <c r="A336" s="1" t="s">
        <v>1147</v>
      </c>
      <c r="B336" s="1" t="s">
        <v>1148</v>
      </c>
      <c r="C336" s="1" t="s">
        <v>2158</v>
      </c>
      <c r="D336" s="1" t="s">
        <v>44</v>
      </c>
      <c r="E336" s="1" t="s">
        <v>2981</v>
      </c>
      <c r="F336" s="1" t="s">
        <v>2100</v>
      </c>
      <c r="G336" s="1" t="s">
        <v>2993</v>
      </c>
      <c r="H336" s="1" t="s">
        <v>2052</v>
      </c>
      <c r="I336" s="1" t="s">
        <v>2091</v>
      </c>
      <c r="J336" s="1" t="s">
        <v>2994</v>
      </c>
      <c r="K336" s="1" t="s">
        <v>12</v>
      </c>
      <c r="L336" s="1" t="s">
        <v>2984</v>
      </c>
      <c r="M336" s="1" t="s">
        <v>2094</v>
      </c>
      <c r="N336" s="1" t="s">
        <v>2056</v>
      </c>
      <c r="O336" s="1" t="s">
        <v>2995</v>
      </c>
      <c r="P336" s="1" t="s">
        <v>2969</v>
      </c>
      <c r="Q336" s="1" t="s">
        <v>2057</v>
      </c>
      <c r="R336" s="1" t="s">
        <v>2996</v>
      </c>
      <c r="S336">
        <v>4</v>
      </c>
      <c r="T336">
        <v>0.5</v>
      </c>
    </row>
    <row r="337" spans="1:20" x14ac:dyDescent="0.25">
      <c r="A337" s="1" t="s">
        <v>5511</v>
      </c>
      <c r="B337" s="1" t="s">
        <v>5512</v>
      </c>
      <c r="C337" s="1" t="s">
        <v>2148</v>
      </c>
      <c r="D337" s="1" t="s">
        <v>44</v>
      </c>
      <c r="E337" s="1" t="s">
        <v>2981</v>
      </c>
      <c r="F337" s="1" t="s">
        <v>2100</v>
      </c>
      <c r="G337" s="1" t="s">
        <v>5513</v>
      </c>
      <c r="H337" s="1" t="s">
        <v>2052</v>
      </c>
      <c r="I337" s="1" t="s">
        <v>2091</v>
      </c>
      <c r="J337" s="1" t="s">
        <v>5514</v>
      </c>
      <c r="K337" s="1" t="s">
        <v>12</v>
      </c>
      <c r="L337" s="1" t="s">
        <v>5515</v>
      </c>
      <c r="M337" s="1" t="s">
        <v>2055</v>
      </c>
      <c r="N337" s="1" t="s">
        <v>2056</v>
      </c>
      <c r="O337" s="1" t="s">
        <v>5516</v>
      </c>
      <c r="P337" s="1" t="s">
        <v>2054</v>
      </c>
      <c r="Q337" s="1" t="s">
        <v>2057</v>
      </c>
      <c r="R337" s="1" t="s">
        <v>5517</v>
      </c>
      <c r="S337">
        <v>4</v>
      </c>
      <c r="T337">
        <v>1</v>
      </c>
    </row>
    <row r="338" spans="1:20" x14ac:dyDescent="0.25">
      <c r="A338" s="1" t="s">
        <v>592</v>
      </c>
      <c r="B338" s="1" t="s">
        <v>593</v>
      </c>
      <c r="C338" s="1" t="s">
        <v>2173</v>
      </c>
      <c r="D338" s="1" t="s">
        <v>44</v>
      </c>
      <c r="E338" s="1" t="s">
        <v>2971</v>
      </c>
      <c r="F338" s="1" t="s">
        <v>2050</v>
      </c>
      <c r="G338" s="1" t="s">
        <v>2972</v>
      </c>
      <c r="H338" s="1" t="s">
        <v>2052</v>
      </c>
      <c r="I338" s="1" t="s">
        <v>2091</v>
      </c>
      <c r="J338" s="1" t="s">
        <v>2997</v>
      </c>
      <c r="K338" s="1" t="s">
        <v>12</v>
      </c>
      <c r="L338" s="1" t="s">
        <v>2134</v>
      </c>
      <c r="M338" s="1" t="s">
        <v>2094</v>
      </c>
      <c r="N338" s="1" t="s">
        <v>2056</v>
      </c>
      <c r="O338" s="1" t="s">
        <v>2974</v>
      </c>
      <c r="P338" s="1" t="s">
        <v>2625</v>
      </c>
      <c r="Q338" s="1" t="s">
        <v>2057</v>
      </c>
      <c r="R338" s="1" t="s">
        <v>2998</v>
      </c>
      <c r="S338">
        <v>4</v>
      </c>
      <c r="T338">
        <v>3</v>
      </c>
    </row>
    <row r="339" spans="1:20" x14ac:dyDescent="0.25">
      <c r="A339" s="1" t="s">
        <v>1397</v>
      </c>
      <c r="B339" s="1" t="s">
        <v>1398</v>
      </c>
      <c r="C339" s="1" t="s">
        <v>2109</v>
      </c>
      <c r="D339" s="1" t="s">
        <v>29</v>
      </c>
      <c r="E339" s="1" t="s">
        <v>2965</v>
      </c>
      <c r="F339" s="1" t="s">
        <v>2100</v>
      </c>
      <c r="G339" s="1" t="s">
        <v>2976</v>
      </c>
      <c r="H339" s="1" t="s">
        <v>2052</v>
      </c>
      <c r="I339" s="1" t="s">
        <v>2091</v>
      </c>
      <c r="J339" s="1" t="s">
        <v>2999</v>
      </c>
      <c r="K339" s="1" t="s">
        <v>10</v>
      </c>
      <c r="L339" s="1" t="s">
        <v>2274</v>
      </c>
      <c r="M339" s="1" t="s">
        <v>2094</v>
      </c>
      <c r="N339" s="1" t="s">
        <v>2105</v>
      </c>
      <c r="O339" s="1" t="s">
        <v>2978</v>
      </c>
      <c r="P339" s="1" t="s">
        <v>2979</v>
      </c>
      <c r="Q339" s="1" t="s">
        <v>2057</v>
      </c>
      <c r="R339" s="1" t="s">
        <v>3000</v>
      </c>
      <c r="S339">
        <v>0</v>
      </c>
      <c r="T339">
        <v>2</v>
      </c>
    </row>
    <row r="340" spans="1:20" x14ac:dyDescent="0.25">
      <c r="A340" s="1" t="s">
        <v>790</v>
      </c>
      <c r="B340" s="1" t="s">
        <v>791</v>
      </c>
      <c r="C340" s="1" t="s">
        <v>2148</v>
      </c>
      <c r="D340" s="1" t="s">
        <v>44</v>
      </c>
      <c r="E340" s="1" t="s">
        <v>2971</v>
      </c>
      <c r="F340" s="1" t="s">
        <v>2050</v>
      </c>
      <c r="G340" s="1" t="s">
        <v>2982</v>
      </c>
      <c r="H340" s="1" t="s">
        <v>2052</v>
      </c>
      <c r="I340" s="1" t="s">
        <v>2091</v>
      </c>
      <c r="J340" s="1" t="s">
        <v>3001</v>
      </c>
      <c r="K340" s="1" t="s">
        <v>12</v>
      </c>
      <c r="L340" s="1" t="s">
        <v>3002</v>
      </c>
      <c r="M340" s="1" t="s">
        <v>2094</v>
      </c>
      <c r="N340" s="1" t="s">
        <v>2056</v>
      </c>
      <c r="O340" s="1" t="s">
        <v>2985</v>
      </c>
      <c r="P340" s="1" t="s">
        <v>2379</v>
      </c>
      <c r="Q340" s="1" t="s">
        <v>2057</v>
      </c>
      <c r="R340" s="1" t="s">
        <v>3003</v>
      </c>
      <c r="S340">
        <v>4</v>
      </c>
      <c r="T340">
        <v>1</v>
      </c>
    </row>
    <row r="341" spans="1:20" x14ac:dyDescent="0.25">
      <c r="A341" s="1" t="s">
        <v>962</v>
      </c>
      <c r="B341" s="1" t="s">
        <v>963</v>
      </c>
      <c r="C341" s="1" t="s">
        <v>2148</v>
      </c>
      <c r="D341" s="1" t="s">
        <v>44</v>
      </c>
      <c r="E341" s="1" t="s">
        <v>2971</v>
      </c>
      <c r="F341" s="1" t="s">
        <v>2050</v>
      </c>
      <c r="G341" s="1" t="s">
        <v>2961</v>
      </c>
      <c r="H341" s="1" t="s">
        <v>2052</v>
      </c>
      <c r="I341" s="1" t="s">
        <v>2091</v>
      </c>
      <c r="J341" s="1" t="s">
        <v>2987</v>
      </c>
      <c r="K341" s="1" t="s">
        <v>12</v>
      </c>
      <c r="L341" s="1" t="s">
        <v>930</v>
      </c>
      <c r="M341" s="1" t="s">
        <v>2094</v>
      </c>
      <c r="N341" s="1" t="s">
        <v>2056</v>
      </c>
      <c r="O341" s="1" t="s">
        <v>2963</v>
      </c>
      <c r="P341" s="1" t="s">
        <v>2625</v>
      </c>
      <c r="Q341" s="1" t="s">
        <v>2057</v>
      </c>
      <c r="R341" s="1" t="s">
        <v>3004</v>
      </c>
      <c r="S341">
        <v>4</v>
      </c>
      <c r="T341">
        <v>0.5</v>
      </c>
    </row>
    <row r="342" spans="1:20" x14ac:dyDescent="0.25">
      <c r="A342" s="1" t="s">
        <v>792</v>
      </c>
      <c r="B342" s="1" t="s">
        <v>793</v>
      </c>
      <c r="C342" s="1" t="s">
        <v>2148</v>
      </c>
      <c r="D342" s="1" t="s">
        <v>44</v>
      </c>
      <c r="E342" s="1" t="s">
        <v>2971</v>
      </c>
      <c r="F342" s="1" t="s">
        <v>2050</v>
      </c>
      <c r="G342" s="1" t="s">
        <v>3005</v>
      </c>
      <c r="H342" s="1" t="s">
        <v>2052</v>
      </c>
      <c r="I342" s="1" t="s">
        <v>2091</v>
      </c>
      <c r="J342" s="1" t="s">
        <v>3006</v>
      </c>
      <c r="K342" s="1" t="s">
        <v>12</v>
      </c>
      <c r="L342" s="1" t="s">
        <v>3002</v>
      </c>
      <c r="M342" s="1" t="s">
        <v>2094</v>
      </c>
      <c r="N342" s="1" t="s">
        <v>2056</v>
      </c>
      <c r="O342" s="1" t="s">
        <v>3007</v>
      </c>
      <c r="P342" s="1" t="s">
        <v>2625</v>
      </c>
      <c r="Q342" s="1" t="s">
        <v>2057</v>
      </c>
      <c r="R342" s="1" t="s">
        <v>3008</v>
      </c>
      <c r="S342">
        <v>4</v>
      </c>
      <c r="T342">
        <v>1</v>
      </c>
    </row>
    <row r="343" spans="1:20" x14ac:dyDescent="0.25">
      <c r="A343" s="1" t="s">
        <v>886</v>
      </c>
      <c r="B343" s="1" t="s">
        <v>887</v>
      </c>
      <c r="C343" s="1" t="s">
        <v>2148</v>
      </c>
      <c r="D343" s="1" t="s">
        <v>44</v>
      </c>
      <c r="E343" s="1" t="s">
        <v>2971</v>
      </c>
      <c r="F343" s="1" t="s">
        <v>2050</v>
      </c>
      <c r="G343" s="1" t="s">
        <v>2993</v>
      </c>
      <c r="H343" s="1" t="s">
        <v>2052</v>
      </c>
      <c r="I343" s="1" t="s">
        <v>2091</v>
      </c>
      <c r="J343" s="1" t="s">
        <v>3009</v>
      </c>
      <c r="K343" s="1" t="s">
        <v>12</v>
      </c>
      <c r="L343" s="1" t="s">
        <v>3002</v>
      </c>
      <c r="M343" s="1" t="s">
        <v>2094</v>
      </c>
      <c r="N343" s="1" t="s">
        <v>2056</v>
      </c>
      <c r="O343" s="1" t="s">
        <v>2995</v>
      </c>
      <c r="P343" s="1" t="s">
        <v>2969</v>
      </c>
      <c r="Q343" s="1" t="s">
        <v>2057</v>
      </c>
      <c r="R343" s="1" t="s">
        <v>3010</v>
      </c>
      <c r="S343">
        <v>4</v>
      </c>
      <c r="T343">
        <v>1</v>
      </c>
    </row>
    <row r="344" spans="1:20" x14ac:dyDescent="0.25">
      <c r="A344" s="1" t="s">
        <v>5518</v>
      </c>
      <c r="B344" s="1" t="s">
        <v>5519</v>
      </c>
      <c r="C344" s="1" t="s">
        <v>2173</v>
      </c>
      <c r="D344" s="1" t="s">
        <v>44</v>
      </c>
      <c r="E344" s="1" t="s">
        <v>2971</v>
      </c>
      <c r="F344" s="1" t="s">
        <v>2100</v>
      </c>
      <c r="G344" s="1" t="s">
        <v>5513</v>
      </c>
      <c r="H344" s="1" t="s">
        <v>2052</v>
      </c>
      <c r="I344" s="1" t="s">
        <v>2091</v>
      </c>
      <c r="J344" s="1" t="s">
        <v>5520</v>
      </c>
      <c r="K344" s="1" t="s">
        <v>12</v>
      </c>
      <c r="L344" s="1" t="s">
        <v>5521</v>
      </c>
      <c r="M344" s="1" t="s">
        <v>2055</v>
      </c>
      <c r="N344" s="1" t="s">
        <v>2056</v>
      </c>
      <c r="O344" s="1" t="s">
        <v>5516</v>
      </c>
      <c r="P344" s="1" t="s">
        <v>2054</v>
      </c>
      <c r="Q344" s="1" t="s">
        <v>2057</v>
      </c>
      <c r="R344" s="1" t="s">
        <v>5522</v>
      </c>
      <c r="S344">
        <v>4</v>
      </c>
      <c r="T344">
        <v>3</v>
      </c>
    </row>
    <row r="345" spans="1:20" x14ac:dyDescent="0.25">
      <c r="A345" s="1" t="s">
        <v>410</v>
      </c>
      <c r="B345" s="1" t="s">
        <v>411</v>
      </c>
      <c r="C345" s="1" t="s">
        <v>2313</v>
      </c>
      <c r="D345" s="1" t="s">
        <v>44</v>
      </c>
      <c r="E345" s="1" t="s">
        <v>2957</v>
      </c>
      <c r="F345" s="1" t="s">
        <v>2050</v>
      </c>
      <c r="G345" s="1" t="s">
        <v>2972</v>
      </c>
      <c r="H345" s="1" t="s">
        <v>2052</v>
      </c>
      <c r="I345" s="1" t="s">
        <v>2091</v>
      </c>
      <c r="J345" s="1" t="s">
        <v>3011</v>
      </c>
      <c r="K345" s="1" t="s">
        <v>412</v>
      </c>
      <c r="L345" s="1" t="s">
        <v>2113</v>
      </c>
      <c r="M345" s="1" t="s">
        <v>2094</v>
      </c>
      <c r="N345" s="1" t="s">
        <v>2056</v>
      </c>
      <c r="O345" s="1" t="s">
        <v>2974</v>
      </c>
      <c r="P345" s="1" t="s">
        <v>2625</v>
      </c>
      <c r="Q345" s="1" t="s">
        <v>2057</v>
      </c>
      <c r="R345" s="1" t="s">
        <v>3012</v>
      </c>
      <c r="S345">
        <v>4</v>
      </c>
      <c r="T345">
        <v>5</v>
      </c>
    </row>
    <row r="346" spans="1:20" x14ac:dyDescent="0.25">
      <c r="A346" s="1" t="s">
        <v>1192</v>
      </c>
      <c r="B346" s="1" t="s">
        <v>1193</v>
      </c>
      <c r="C346" s="1" t="s">
        <v>2256</v>
      </c>
      <c r="D346" s="1" t="s">
        <v>29</v>
      </c>
      <c r="E346" s="1" t="s">
        <v>2965</v>
      </c>
      <c r="F346" s="1" t="s">
        <v>2100</v>
      </c>
      <c r="G346" s="1" t="s">
        <v>2976</v>
      </c>
      <c r="H346" s="1" t="s">
        <v>2052</v>
      </c>
      <c r="I346" s="1" t="s">
        <v>2091</v>
      </c>
      <c r="J346" s="1" t="s">
        <v>3013</v>
      </c>
      <c r="K346" s="1" t="s">
        <v>10</v>
      </c>
      <c r="L346" s="1" t="s">
        <v>2134</v>
      </c>
      <c r="M346" s="1" t="s">
        <v>2094</v>
      </c>
      <c r="N346" s="1" t="s">
        <v>2105</v>
      </c>
      <c r="O346" s="1" t="s">
        <v>2978</v>
      </c>
      <c r="P346" s="1" t="s">
        <v>2979</v>
      </c>
      <c r="Q346" s="1" t="s">
        <v>2057</v>
      </c>
      <c r="R346" s="1" t="s">
        <v>3014</v>
      </c>
      <c r="S346">
        <v>0</v>
      </c>
      <c r="T346">
        <v>3</v>
      </c>
    </row>
    <row r="347" spans="1:20" x14ac:dyDescent="0.25">
      <c r="A347" s="1" t="s">
        <v>657</v>
      </c>
      <c r="B347" s="1" t="s">
        <v>658</v>
      </c>
      <c r="C347" s="1" t="s">
        <v>2173</v>
      </c>
      <c r="D347" s="1" t="s">
        <v>44</v>
      </c>
      <c r="E347" s="1" t="s">
        <v>2971</v>
      </c>
      <c r="F347" s="1" t="s">
        <v>2050</v>
      </c>
      <c r="G347" s="1" t="s">
        <v>2982</v>
      </c>
      <c r="H347" s="1" t="s">
        <v>2052</v>
      </c>
      <c r="I347" s="1" t="s">
        <v>2091</v>
      </c>
      <c r="J347" s="1" t="s">
        <v>3015</v>
      </c>
      <c r="K347" s="1" t="s">
        <v>12</v>
      </c>
      <c r="L347" s="1" t="s">
        <v>3016</v>
      </c>
      <c r="M347" s="1" t="s">
        <v>2094</v>
      </c>
      <c r="N347" s="1" t="s">
        <v>2056</v>
      </c>
      <c r="O347" s="1" t="s">
        <v>2985</v>
      </c>
      <c r="P347" s="1" t="s">
        <v>2379</v>
      </c>
      <c r="Q347" s="1" t="s">
        <v>2057</v>
      </c>
      <c r="R347" s="1" t="s">
        <v>3017</v>
      </c>
      <c r="S347">
        <v>4</v>
      </c>
      <c r="T347">
        <v>2</v>
      </c>
    </row>
    <row r="348" spans="1:20" x14ac:dyDescent="0.25">
      <c r="A348" s="1" t="s">
        <v>735</v>
      </c>
      <c r="B348" s="1" t="s">
        <v>736</v>
      </c>
      <c r="C348" s="1" t="s">
        <v>2173</v>
      </c>
      <c r="D348" s="1" t="s">
        <v>44</v>
      </c>
      <c r="E348" s="1" t="s">
        <v>2971</v>
      </c>
      <c r="F348" s="1" t="s">
        <v>2050</v>
      </c>
      <c r="G348" s="1" t="s">
        <v>2961</v>
      </c>
      <c r="H348" s="1" t="s">
        <v>2052</v>
      </c>
      <c r="I348" s="1" t="s">
        <v>2091</v>
      </c>
      <c r="J348" s="1" t="s">
        <v>3018</v>
      </c>
      <c r="K348" s="1" t="s">
        <v>12</v>
      </c>
      <c r="L348" s="1" t="s">
        <v>596</v>
      </c>
      <c r="M348" s="1" t="s">
        <v>2094</v>
      </c>
      <c r="N348" s="1" t="s">
        <v>2056</v>
      </c>
      <c r="O348" s="1" t="s">
        <v>2963</v>
      </c>
      <c r="P348" s="1" t="s">
        <v>2625</v>
      </c>
      <c r="Q348" s="1" t="s">
        <v>2057</v>
      </c>
      <c r="R348" s="1" t="s">
        <v>3019</v>
      </c>
      <c r="S348">
        <v>4</v>
      </c>
      <c r="T348">
        <v>2</v>
      </c>
    </row>
    <row r="349" spans="1:20" x14ac:dyDescent="0.25">
      <c r="A349" s="1" t="s">
        <v>594</v>
      </c>
      <c r="B349" s="1" t="s">
        <v>595</v>
      </c>
      <c r="C349" s="1" t="s">
        <v>2173</v>
      </c>
      <c r="D349" s="1" t="s">
        <v>44</v>
      </c>
      <c r="E349" s="1" t="s">
        <v>2971</v>
      </c>
      <c r="F349" s="1" t="s">
        <v>2050</v>
      </c>
      <c r="G349" s="1" t="s">
        <v>3005</v>
      </c>
      <c r="H349" s="1" t="s">
        <v>2052</v>
      </c>
      <c r="I349" s="1" t="s">
        <v>2091</v>
      </c>
      <c r="J349" s="1" t="s">
        <v>3020</v>
      </c>
      <c r="K349" s="1" t="s">
        <v>12</v>
      </c>
      <c r="L349" s="1" t="s">
        <v>3016</v>
      </c>
      <c r="M349" s="1" t="s">
        <v>2094</v>
      </c>
      <c r="N349" s="1" t="s">
        <v>2056</v>
      </c>
      <c r="O349" s="1" t="s">
        <v>3007</v>
      </c>
      <c r="P349" s="1" t="s">
        <v>2625</v>
      </c>
      <c r="Q349" s="1" t="s">
        <v>2057</v>
      </c>
      <c r="R349" s="1" t="s">
        <v>3021</v>
      </c>
      <c r="S349">
        <v>4</v>
      </c>
      <c r="T349">
        <v>2</v>
      </c>
    </row>
    <row r="350" spans="1:20" x14ac:dyDescent="0.25">
      <c r="A350" s="1" t="s">
        <v>597</v>
      </c>
      <c r="B350" s="1" t="s">
        <v>598</v>
      </c>
      <c r="C350" s="1" t="s">
        <v>2173</v>
      </c>
      <c r="D350" s="1" t="s">
        <v>44</v>
      </c>
      <c r="E350" s="1" t="s">
        <v>2971</v>
      </c>
      <c r="F350" s="1" t="s">
        <v>2050</v>
      </c>
      <c r="G350" s="1" t="s">
        <v>2993</v>
      </c>
      <c r="H350" s="1" t="s">
        <v>2052</v>
      </c>
      <c r="I350" s="1" t="s">
        <v>2091</v>
      </c>
      <c r="J350" s="1" t="s">
        <v>3022</v>
      </c>
      <c r="K350" s="1" t="s">
        <v>12</v>
      </c>
      <c r="L350" s="1" t="s">
        <v>3016</v>
      </c>
      <c r="M350" s="1" t="s">
        <v>2094</v>
      </c>
      <c r="N350" s="1" t="s">
        <v>2056</v>
      </c>
      <c r="O350" s="1" t="s">
        <v>2995</v>
      </c>
      <c r="P350" s="1" t="s">
        <v>2969</v>
      </c>
      <c r="Q350" s="1" t="s">
        <v>2057</v>
      </c>
      <c r="R350" s="1" t="s">
        <v>3023</v>
      </c>
      <c r="S350">
        <v>4</v>
      </c>
      <c r="T350">
        <v>2</v>
      </c>
    </row>
    <row r="351" spans="1:20" x14ac:dyDescent="0.25">
      <c r="A351" s="1" t="s">
        <v>5523</v>
      </c>
      <c r="B351" s="1" t="s">
        <v>5524</v>
      </c>
      <c r="C351" s="1" t="s">
        <v>2313</v>
      </c>
      <c r="D351" s="1" t="s">
        <v>44</v>
      </c>
      <c r="E351" s="1" t="s">
        <v>2957</v>
      </c>
      <c r="F351" s="1" t="s">
        <v>2100</v>
      </c>
      <c r="G351" s="1" t="s">
        <v>5513</v>
      </c>
      <c r="H351" s="1" t="s">
        <v>2052</v>
      </c>
      <c r="I351" s="1" t="s">
        <v>2091</v>
      </c>
      <c r="J351" s="1" t="s">
        <v>5525</v>
      </c>
      <c r="K351" s="1" t="s">
        <v>12</v>
      </c>
      <c r="L351" s="1" t="s">
        <v>5526</v>
      </c>
      <c r="M351" s="1" t="s">
        <v>2055</v>
      </c>
      <c r="N351" s="1" t="s">
        <v>2056</v>
      </c>
      <c r="O351" s="1" t="s">
        <v>5516</v>
      </c>
      <c r="P351" s="1" t="s">
        <v>2054</v>
      </c>
      <c r="Q351" s="1" t="s">
        <v>2057</v>
      </c>
      <c r="R351" s="1" t="s">
        <v>5527</v>
      </c>
      <c r="S351">
        <v>4</v>
      </c>
      <c r="T351">
        <v>5</v>
      </c>
    </row>
    <row r="352" spans="1:20" x14ac:dyDescent="0.25">
      <c r="A352" s="1" t="s">
        <v>979</v>
      </c>
      <c r="B352" s="1" t="s">
        <v>980</v>
      </c>
      <c r="C352" s="1" t="s">
        <v>2158</v>
      </c>
      <c r="D352" s="1" t="s">
        <v>29</v>
      </c>
      <c r="E352" s="1" t="s">
        <v>2965</v>
      </c>
      <c r="F352" s="1" t="s">
        <v>2100</v>
      </c>
      <c r="G352" s="1" t="s">
        <v>2966</v>
      </c>
      <c r="H352" s="1" t="s">
        <v>2052</v>
      </c>
      <c r="I352" s="1" t="s">
        <v>2091</v>
      </c>
      <c r="J352" s="1" t="s">
        <v>3024</v>
      </c>
      <c r="K352" s="1" t="s">
        <v>10</v>
      </c>
      <c r="L352" s="1" t="s">
        <v>2113</v>
      </c>
      <c r="M352" s="1" t="s">
        <v>2094</v>
      </c>
      <c r="N352" s="1" t="s">
        <v>2105</v>
      </c>
      <c r="O352" s="1" t="s">
        <v>2968</v>
      </c>
      <c r="P352" s="1" t="s">
        <v>2969</v>
      </c>
      <c r="Q352" s="1" t="s">
        <v>2057</v>
      </c>
      <c r="R352" s="1" t="s">
        <v>3025</v>
      </c>
      <c r="S352">
        <v>0</v>
      </c>
      <c r="T352">
        <v>5</v>
      </c>
    </row>
    <row r="353" spans="1:20" x14ac:dyDescent="0.25">
      <c r="A353" s="1" t="s">
        <v>5486</v>
      </c>
      <c r="B353" s="1" t="s">
        <v>5487</v>
      </c>
      <c r="C353" s="1" t="s">
        <v>2088</v>
      </c>
      <c r="D353" s="1" t="s">
        <v>44</v>
      </c>
      <c r="E353" s="1" t="s">
        <v>2957</v>
      </c>
      <c r="F353" s="1" t="s">
        <v>2050</v>
      </c>
      <c r="G353" s="1" t="s">
        <v>2961</v>
      </c>
      <c r="H353" s="1" t="s">
        <v>2052</v>
      </c>
      <c r="I353" s="1" t="s">
        <v>2091</v>
      </c>
      <c r="J353" s="1" t="s">
        <v>5488</v>
      </c>
      <c r="K353" s="1" t="s">
        <v>12</v>
      </c>
      <c r="L353" s="1" t="s">
        <v>2412</v>
      </c>
      <c r="M353" s="1" t="s">
        <v>2055</v>
      </c>
      <c r="N353" s="1" t="s">
        <v>2056</v>
      </c>
      <c r="O353" s="1" t="s">
        <v>2963</v>
      </c>
      <c r="P353" s="1" t="s">
        <v>2054</v>
      </c>
      <c r="Q353" s="1" t="s">
        <v>2057</v>
      </c>
      <c r="R353" s="1" t="s">
        <v>5489</v>
      </c>
      <c r="S353">
        <v>4</v>
      </c>
      <c r="T353">
        <v>5</v>
      </c>
    </row>
    <row r="354" spans="1:20" x14ac:dyDescent="0.25">
      <c r="A354" s="1" t="s">
        <v>599</v>
      </c>
      <c r="B354" s="1" t="s">
        <v>600</v>
      </c>
      <c r="C354" s="1" t="s">
        <v>2173</v>
      </c>
      <c r="D354" s="1" t="s">
        <v>44</v>
      </c>
      <c r="E354" s="1" t="s">
        <v>2415</v>
      </c>
      <c r="F354" s="1" t="s">
        <v>2050</v>
      </c>
      <c r="G354" s="1" t="s">
        <v>2966</v>
      </c>
      <c r="H354" s="1" t="s">
        <v>2052</v>
      </c>
      <c r="I354" s="1" t="s">
        <v>2091</v>
      </c>
      <c r="J354" s="1" t="s">
        <v>3026</v>
      </c>
      <c r="K354" s="1" t="s">
        <v>12</v>
      </c>
      <c r="L354" s="1" t="s">
        <v>2134</v>
      </c>
      <c r="M354" s="1" t="s">
        <v>2094</v>
      </c>
      <c r="N354" s="1" t="s">
        <v>2056</v>
      </c>
      <c r="O354" s="1" t="s">
        <v>2968</v>
      </c>
      <c r="P354" s="1" t="s">
        <v>2969</v>
      </c>
      <c r="Q354" s="1" t="s">
        <v>2057</v>
      </c>
      <c r="R354" s="1" t="s">
        <v>3027</v>
      </c>
      <c r="S354">
        <v>4</v>
      </c>
      <c r="T354">
        <v>3</v>
      </c>
    </row>
    <row r="355" spans="1:20" x14ac:dyDescent="0.25">
      <c r="A355" s="1" t="s">
        <v>152</v>
      </c>
      <c r="B355" s="1" t="s">
        <v>153</v>
      </c>
      <c r="C355" s="1" t="s">
        <v>2468</v>
      </c>
      <c r="D355" s="1" t="s">
        <v>88</v>
      </c>
      <c r="E355" s="1" t="s">
        <v>2214</v>
      </c>
      <c r="F355" s="1" t="s">
        <v>2427</v>
      </c>
      <c r="G355" s="1" t="s">
        <v>2450</v>
      </c>
      <c r="H355" s="1" t="s">
        <v>2052</v>
      </c>
      <c r="I355" s="1" t="s">
        <v>2052</v>
      </c>
      <c r="J355" s="1" t="s">
        <v>3028</v>
      </c>
      <c r="K355" s="1" t="s">
        <v>12</v>
      </c>
      <c r="L355" s="1" t="s">
        <v>2093</v>
      </c>
      <c r="M355" s="1" t="s">
        <v>2094</v>
      </c>
      <c r="N355" s="1" t="s">
        <v>2056</v>
      </c>
      <c r="O355" s="1" t="s">
        <v>2452</v>
      </c>
      <c r="P355" s="1" t="s">
        <v>2453</v>
      </c>
      <c r="Q355" s="1" t="s">
        <v>2057</v>
      </c>
      <c r="R355" s="1" t="s">
        <v>3029</v>
      </c>
      <c r="S355">
        <v>4</v>
      </c>
      <c r="T355">
        <v>7</v>
      </c>
    </row>
    <row r="356" spans="1:20" x14ac:dyDescent="0.25">
      <c r="A356" s="1" t="s">
        <v>154</v>
      </c>
      <c r="B356" s="1" t="s">
        <v>155</v>
      </c>
      <c r="C356" s="1" t="s">
        <v>2468</v>
      </c>
      <c r="D356" s="1" t="s">
        <v>88</v>
      </c>
      <c r="E356" s="1" t="s">
        <v>2214</v>
      </c>
      <c r="F356" s="1" t="s">
        <v>2050</v>
      </c>
      <c r="G356" s="1" t="s">
        <v>2622</v>
      </c>
      <c r="H356" s="1" t="s">
        <v>2052</v>
      </c>
      <c r="I356" s="1" t="s">
        <v>2052</v>
      </c>
      <c r="J356" s="1" t="s">
        <v>3030</v>
      </c>
      <c r="K356" s="1" t="s">
        <v>12</v>
      </c>
      <c r="L356" s="1" t="s">
        <v>2769</v>
      </c>
      <c r="M356" s="1" t="s">
        <v>2094</v>
      </c>
      <c r="N356" s="1" t="s">
        <v>2056</v>
      </c>
      <c r="O356" s="1" t="s">
        <v>2624</v>
      </c>
      <c r="P356" s="1" t="s">
        <v>2625</v>
      </c>
      <c r="Q356" s="1" t="s">
        <v>2057</v>
      </c>
      <c r="R356" s="1" t="s">
        <v>3031</v>
      </c>
      <c r="S356">
        <v>4</v>
      </c>
      <c r="T356">
        <v>8</v>
      </c>
    </row>
    <row r="357" spans="1:20" x14ac:dyDescent="0.25">
      <c r="A357" s="1" t="s">
        <v>257</v>
      </c>
      <c r="B357" s="1" t="s">
        <v>258</v>
      </c>
      <c r="C357" s="1" t="s">
        <v>2088</v>
      </c>
      <c r="D357" s="1" t="s">
        <v>44</v>
      </c>
      <c r="E357" s="1" t="s">
        <v>2957</v>
      </c>
      <c r="F357" s="1" t="s">
        <v>2150</v>
      </c>
      <c r="G357" s="1" t="s">
        <v>2622</v>
      </c>
      <c r="H357" s="1" t="s">
        <v>2052</v>
      </c>
      <c r="I357" s="1" t="s">
        <v>2091</v>
      </c>
      <c r="J357" s="1" t="s">
        <v>3032</v>
      </c>
      <c r="K357" s="1" t="s">
        <v>12</v>
      </c>
      <c r="L357" s="1" t="s">
        <v>3033</v>
      </c>
      <c r="M357" s="1" t="s">
        <v>2094</v>
      </c>
      <c r="N357" s="1" t="s">
        <v>2056</v>
      </c>
      <c r="O357" s="1" t="s">
        <v>2624</v>
      </c>
      <c r="P357" s="1" t="s">
        <v>2625</v>
      </c>
      <c r="Q357" s="1" t="s">
        <v>2057</v>
      </c>
      <c r="R357" s="1" t="s">
        <v>3034</v>
      </c>
      <c r="S357">
        <v>4</v>
      </c>
      <c r="T357">
        <v>5</v>
      </c>
    </row>
    <row r="358" spans="1:20" x14ac:dyDescent="0.25">
      <c r="A358" s="1" t="s">
        <v>314</v>
      </c>
      <c r="B358" s="1" t="s">
        <v>315</v>
      </c>
      <c r="C358" s="1" t="s">
        <v>2088</v>
      </c>
      <c r="D358" s="1" t="s">
        <v>88</v>
      </c>
      <c r="E358" s="1" t="s">
        <v>2214</v>
      </c>
      <c r="F358" s="1" t="s">
        <v>2150</v>
      </c>
      <c r="G358" s="1" t="s">
        <v>2450</v>
      </c>
      <c r="H358" s="1" t="s">
        <v>2052</v>
      </c>
      <c r="I358" s="1" t="s">
        <v>3035</v>
      </c>
      <c r="J358" s="1" t="s">
        <v>3036</v>
      </c>
      <c r="K358" s="1" t="s">
        <v>12</v>
      </c>
      <c r="L358" s="1" t="s">
        <v>2093</v>
      </c>
      <c r="M358" s="1" t="s">
        <v>2094</v>
      </c>
      <c r="N358" s="1" t="s">
        <v>2056</v>
      </c>
      <c r="O358" s="1" t="s">
        <v>2452</v>
      </c>
      <c r="P358" s="1" t="s">
        <v>2453</v>
      </c>
      <c r="Q358" s="1" t="s">
        <v>2057</v>
      </c>
      <c r="R358" s="1" t="s">
        <v>3037</v>
      </c>
      <c r="S358">
        <v>4</v>
      </c>
      <c r="T358">
        <v>7</v>
      </c>
    </row>
    <row r="359" spans="1:20" x14ac:dyDescent="0.25">
      <c r="A359" s="1" t="s">
        <v>263</v>
      </c>
      <c r="B359" s="1" t="s">
        <v>264</v>
      </c>
      <c r="C359" s="1" t="s">
        <v>2088</v>
      </c>
      <c r="D359" s="1" t="s">
        <v>44</v>
      </c>
      <c r="E359" s="1" t="s">
        <v>2214</v>
      </c>
      <c r="F359" s="1" t="s">
        <v>2150</v>
      </c>
      <c r="G359" s="1" t="s">
        <v>2622</v>
      </c>
      <c r="H359" s="1" t="s">
        <v>2052</v>
      </c>
      <c r="I359" s="1" t="s">
        <v>2091</v>
      </c>
      <c r="J359" s="1" t="s">
        <v>3038</v>
      </c>
      <c r="K359" s="1" t="s">
        <v>12</v>
      </c>
      <c r="L359" s="1" t="s">
        <v>2113</v>
      </c>
      <c r="M359" s="1" t="s">
        <v>2094</v>
      </c>
      <c r="N359" s="1" t="s">
        <v>2056</v>
      </c>
      <c r="O359" s="1" t="s">
        <v>2624</v>
      </c>
      <c r="P359" s="1" t="s">
        <v>2625</v>
      </c>
      <c r="Q359" s="1" t="s">
        <v>2057</v>
      </c>
      <c r="R359" s="1" t="s">
        <v>3039</v>
      </c>
      <c r="S359">
        <v>4</v>
      </c>
      <c r="T359">
        <v>5</v>
      </c>
    </row>
    <row r="360" spans="1:20" x14ac:dyDescent="0.25">
      <c r="A360" s="1" t="s">
        <v>470</v>
      </c>
      <c r="B360" s="1" t="s">
        <v>471</v>
      </c>
      <c r="C360" s="1" t="s">
        <v>2313</v>
      </c>
      <c r="D360" s="1" t="s">
        <v>44</v>
      </c>
      <c r="E360" s="1" t="s">
        <v>2214</v>
      </c>
      <c r="F360" s="1" t="s">
        <v>2150</v>
      </c>
      <c r="G360" s="1" t="s">
        <v>2450</v>
      </c>
      <c r="H360" s="1" t="s">
        <v>2052</v>
      </c>
      <c r="I360" s="1" t="s">
        <v>2091</v>
      </c>
      <c r="J360" s="1" t="s">
        <v>3040</v>
      </c>
      <c r="K360" s="1" t="s">
        <v>12</v>
      </c>
      <c r="L360" s="1" t="s">
        <v>2113</v>
      </c>
      <c r="M360" s="1" t="s">
        <v>2094</v>
      </c>
      <c r="N360" s="1" t="s">
        <v>2056</v>
      </c>
      <c r="O360" s="1" t="s">
        <v>2452</v>
      </c>
      <c r="P360" s="1" t="s">
        <v>2453</v>
      </c>
      <c r="Q360" s="1" t="s">
        <v>2057</v>
      </c>
      <c r="R360" s="1" t="s">
        <v>3041</v>
      </c>
      <c r="S360">
        <v>4</v>
      </c>
      <c r="T360">
        <v>5</v>
      </c>
    </row>
    <row r="361" spans="1:20" x14ac:dyDescent="0.25">
      <c r="A361" s="1" t="s">
        <v>92</v>
      </c>
      <c r="B361" s="1" t="s">
        <v>93</v>
      </c>
      <c r="C361" s="1" t="s">
        <v>2597</v>
      </c>
      <c r="D361" s="1" t="s">
        <v>88</v>
      </c>
      <c r="E361" s="1" t="s">
        <v>2214</v>
      </c>
      <c r="F361" s="1" t="s">
        <v>2565</v>
      </c>
      <c r="G361" s="1" t="s">
        <v>2539</v>
      </c>
      <c r="H361" s="1" t="s">
        <v>2052</v>
      </c>
      <c r="I361" s="1" t="s">
        <v>2052</v>
      </c>
      <c r="J361" s="1" t="s">
        <v>3042</v>
      </c>
      <c r="K361" s="1" t="s">
        <v>13</v>
      </c>
      <c r="L361" s="1" t="s">
        <v>2093</v>
      </c>
      <c r="M361" s="1" t="s">
        <v>2094</v>
      </c>
      <c r="N361" s="1" t="s">
        <v>2056</v>
      </c>
      <c r="O361" s="1" t="s">
        <v>2541</v>
      </c>
      <c r="P361" s="1" t="s">
        <v>2571</v>
      </c>
      <c r="Q361" s="1" t="s">
        <v>2057</v>
      </c>
      <c r="R361" s="1" t="s">
        <v>3043</v>
      </c>
      <c r="S361">
        <v>6</v>
      </c>
      <c r="T361">
        <v>7</v>
      </c>
    </row>
    <row r="362" spans="1:20" x14ac:dyDescent="0.25">
      <c r="A362" s="1" t="s">
        <v>104</v>
      </c>
      <c r="B362" s="1" t="s">
        <v>105</v>
      </c>
      <c r="C362" s="1" t="s">
        <v>2573</v>
      </c>
      <c r="D362" s="1" t="s">
        <v>88</v>
      </c>
      <c r="E362" s="1" t="s">
        <v>2214</v>
      </c>
      <c r="F362" s="1" t="s">
        <v>2427</v>
      </c>
      <c r="G362" s="1" t="s">
        <v>2450</v>
      </c>
      <c r="H362" s="1" t="s">
        <v>2052</v>
      </c>
      <c r="I362" s="1" t="s">
        <v>2052</v>
      </c>
      <c r="J362" s="1" t="s">
        <v>3044</v>
      </c>
      <c r="K362" s="1" t="s">
        <v>12</v>
      </c>
      <c r="L362" s="1" t="s">
        <v>2093</v>
      </c>
      <c r="M362" s="1" t="s">
        <v>2094</v>
      </c>
      <c r="N362" s="1" t="s">
        <v>2056</v>
      </c>
      <c r="O362" s="1" t="s">
        <v>2452</v>
      </c>
      <c r="P362" s="1" t="s">
        <v>2453</v>
      </c>
      <c r="Q362" s="1" t="s">
        <v>2057</v>
      </c>
      <c r="R362" s="1" t="s">
        <v>3045</v>
      </c>
      <c r="S362">
        <v>4</v>
      </c>
      <c r="T362">
        <v>7</v>
      </c>
    </row>
    <row r="363" spans="1:20" x14ac:dyDescent="0.25">
      <c r="A363" s="1" t="s">
        <v>180</v>
      </c>
      <c r="B363" s="1" t="s">
        <v>181</v>
      </c>
      <c r="C363" s="1" t="s">
        <v>2468</v>
      </c>
      <c r="D363" s="1" t="s">
        <v>88</v>
      </c>
      <c r="E363" s="1" t="s">
        <v>2214</v>
      </c>
      <c r="F363" s="1" t="s">
        <v>2150</v>
      </c>
      <c r="G363" s="1" t="s">
        <v>2450</v>
      </c>
      <c r="H363" s="1" t="s">
        <v>2052</v>
      </c>
      <c r="I363" s="1" t="s">
        <v>2052</v>
      </c>
      <c r="J363" s="1" t="s">
        <v>3046</v>
      </c>
      <c r="K363" s="1" t="s">
        <v>12</v>
      </c>
      <c r="L363" s="1" t="s">
        <v>2093</v>
      </c>
      <c r="M363" s="1" t="s">
        <v>2094</v>
      </c>
      <c r="N363" s="1" t="s">
        <v>2056</v>
      </c>
      <c r="O363" s="1" t="s">
        <v>2452</v>
      </c>
      <c r="P363" s="1" t="s">
        <v>2453</v>
      </c>
      <c r="Q363" s="1" t="s">
        <v>2057</v>
      </c>
      <c r="R363" s="1" t="s">
        <v>3047</v>
      </c>
      <c r="S363">
        <v>4</v>
      </c>
      <c r="T363">
        <v>7</v>
      </c>
    </row>
    <row r="364" spans="1:20" x14ac:dyDescent="0.25">
      <c r="A364" s="1" t="s">
        <v>3048</v>
      </c>
      <c r="B364" s="1" t="s">
        <v>3049</v>
      </c>
      <c r="C364" s="1" t="s">
        <v>2573</v>
      </c>
      <c r="D364" s="1" t="s">
        <v>88</v>
      </c>
      <c r="E364" s="1" t="s">
        <v>2214</v>
      </c>
      <c r="F364" s="1" t="s">
        <v>2427</v>
      </c>
      <c r="G364" s="1" t="s">
        <v>2450</v>
      </c>
      <c r="H364" s="1" t="s">
        <v>2052</v>
      </c>
      <c r="I364" s="1" t="s">
        <v>2052</v>
      </c>
      <c r="J364" s="1" t="s">
        <v>3050</v>
      </c>
      <c r="K364" s="1" t="s">
        <v>12</v>
      </c>
      <c r="L364" s="1" t="s">
        <v>2590</v>
      </c>
      <c r="M364" s="1" t="s">
        <v>2055</v>
      </c>
      <c r="N364" s="1" t="s">
        <v>2056</v>
      </c>
      <c r="O364" s="1" t="s">
        <v>2452</v>
      </c>
      <c r="P364" s="1" t="s">
        <v>2453</v>
      </c>
      <c r="Q364" s="1" t="s">
        <v>2057</v>
      </c>
      <c r="R364" s="1" t="s">
        <v>3051</v>
      </c>
      <c r="S364">
        <v>4</v>
      </c>
      <c r="T364">
        <v>7</v>
      </c>
    </row>
    <row r="365" spans="1:20" x14ac:dyDescent="0.25">
      <c r="A365" s="1" t="s">
        <v>3052</v>
      </c>
      <c r="B365" s="1" t="s">
        <v>3053</v>
      </c>
      <c r="C365" s="1" t="s">
        <v>2198</v>
      </c>
      <c r="D365" s="1" t="s">
        <v>88</v>
      </c>
      <c r="E365" s="1" t="s">
        <v>2564</v>
      </c>
      <c r="F365" s="1" t="s">
        <v>2565</v>
      </c>
      <c r="G365" s="1" t="s">
        <v>2450</v>
      </c>
      <c r="H365" s="1" t="s">
        <v>2052</v>
      </c>
      <c r="I365" s="1" t="s">
        <v>2052</v>
      </c>
      <c r="J365" s="1" t="s">
        <v>3054</v>
      </c>
      <c r="K365" s="1" t="s">
        <v>13</v>
      </c>
      <c r="L365" s="1" t="s">
        <v>2575</v>
      </c>
      <c r="M365" s="1" t="s">
        <v>2094</v>
      </c>
      <c r="N365" s="1" t="s">
        <v>2056</v>
      </c>
      <c r="O365" s="1" t="s">
        <v>2452</v>
      </c>
      <c r="P365" s="1" t="s">
        <v>2453</v>
      </c>
      <c r="Q365" s="1" t="s">
        <v>2057</v>
      </c>
      <c r="R365" s="1" t="s">
        <v>3055</v>
      </c>
      <c r="S365">
        <v>6</v>
      </c>
      <c r="T365">
        <v>10</v>
      </c>
    </row>
    <row r="366" spans="1:20" x14ac:dyDescent="0.25">
      <c r="A366" s="1" t="s">
        <v>3056</v>
      </c>
      <c r="B366" s="1" t="s">
        <v>3057</v>
      </c>
      <c r="C366" s="1" t="s">
        <v>2198</v>
      </c>
      <c r="D366" s="1" t="s">
        <v>88</v>
      </c>
      <c r="E366" s="1" t="s">
        <v>2564</v>
      </c>
      <c r="F366" s="1" t="s">
        <v>2565</v>
      </c>
      <c r="G366" s="1" t="s">
        <v>2450</v>
      </c>
      <c r="H366" s="1" t="s">
        <v>2052</v>
      </c>
      <c r="I366" s="1" t="s">
        <v>2052</v>
      </c>
      <c r="J366" s="1" t="s">
        <v>3058</v>
      </c>
      <c r="K366" s="1" t="s">
        <v>13</v>
      </c>
      <c r="L366" s="1" t="s">
        <v>2575</v>
      </c>
      <c r="M366" s="1" t="s">
        <v>2094</v>
      </c>
      <c r="N366" s="1" t="s">
        <v>2056</v>
      </c>
      <c r="O366" s="1" t="s">
        <v>2452</v>
      </c>
      <c r="P366" s="1" t="s">
        <v>2453</v>
      </c>
      <c r="Q366" s="1" t="s">
        <v>2057</v>
      </c>
      <c r="R366" s="1" t="s">
        <v>3059</v>
      </c>
      <c r="S366">
        <v>6</v>
      </c>
      <c r="T366">
        <v>10</v>
      </c>
    </row>
    <row r="367" spans="1:20" x14ac:dyDescent="0.25">
      <c r="A367" s="1" t="s">
        <v>1871</v>
      </c>
      <c r="B367" s="1" t="s">
        <v>1872</v>
      </c>
      <c r="C367" s="1" t="s">
        <v>2132</v>
      </c>
      <c r="D367" s="1" t="s">
        <v>1280</v>
      </c>
      <c r="E367" s="1" t="s">
        <v>3064</v>
      </c>
      <c r="F367" s="1" t="s">
        <v>3065</v>
      </c>
      <c r="G367" s="1" t="s">
        <v>3066</v>
      </c>
      <c r="H367" s="1" t="s">
        <v>3067</v>
      </c>
      <c r="I367" s="1" t="s">
        <v>2091</v>
      </c>
      <c r="J367" s="1" t="s">
        <v>3068</v>
      </c>
      <c r="K367" s="1" t="s">
        <v>10</v>
      </c>
      <c r="L367" s="1" t="s">
        <v>2104</v>
      </c>
      <c r="M367" s="1" t="s">
        <v>2094</v>
      </c>
      <c r="N367" s="1" t="s">
        <v>2105</v>
      </c>
      <c r="O367" s="1" t="s">
        <v>3069</v>
      </c>
      <c r="P367" s="1" t="s">
        <v>3070</v>
      </c>
      <c r="Q367" s="1" t="s">
        <v>2057</v>
      </c>
      <c r="R367" s="1" t="s">
        <v>3071</v>
      </c>
      <c r="S367">
        <v>0</v>
      </c>
      <c r="T367">
        <v>1</v>
      </c>
    </row>
    <row r="368" spans="1:20" x14ac:dyDescent="0.25">
      <c r="A368" s="1" t="s">
        <v>413</v>
      </c>
      <c r="B368" s="1" t="s">
        <v>414</v>
      </c>
      <c r="C368" s="1" t="s">
        <v>2313</v>
      </c>
      <c r="D368" s="1" t="s">
        <v>44</v>
      </c>
      <c r="E368" s="1" t="s">
        <v>3072</v>
      </c>
      <c r="F368" s="1" t="s">
        <v>2050</v>
      </c>
      <c r="G368" s="1" t="s">
        <v>3073</v>
      </c>
      <c r="H368" s="1" t="s">
        <v>2052</v>
      </c>
      <c r="I368" s="1" t="s">
        <v>2091</v>
      </c>
      <c r="J368" s="1" t="s">
        <v>3074</v>
      </c>
      <c r="K368" s="1" t="s">
        <v>237</v>
      </c>
      <c r="L368" s="1" t="s">
        <v>2113</v>
      </c>
      <c r="M368" s="1" t="s">
        <v>2094</v>
      </c>
      <c r="N368" s="1" t="s">
        <v>2056</v>
      </c>
      <c r="O368" s="1" t="s">
        <v>3075</v>
      </c>
      <c r="P368" s="1" t="s">
        <v>3076</v>
      </c>
      <c r="Q368" s="1" t="s">
        <v>2057</v>
      </c>
      <c r="R368" s="1" t="s">
        <v>3077</v>
      </c>
      <c r="S368">
        <v>4</v>
      </c>
      <c r="T368">
        <v>5</v>
      </c>
    </row>
    <row r="369" spans="1:20" x14ac:dyDescent="0.25">
      <c r="A369" s="1" t="s">
        <v>1462</v>
      </c>
      <c r="B369" s="1" t="s">
        <v>1463</v>
      </c>
      <c r="C369" s="1" t="s">
        <v>2109</v>
      </c>
      <c r="D369" s="1" t="s">
        <v>29</v>
      </c>
      <c r="E369" s="1" t="s">
        <v>3078</v>
      </c>
      <c r="F369" s="1" t="s">
        <v>2050</v>
      </c>
      <c r="G369" s="1" t="s">
        <v>3061</v>
      </c>
      <c r="H369" s="1" t="s">
        <v>2052</v>
      </c>
      <c r="I369" s="1" t="s">
        <v>2091</v>
      </c>
      <c r="J369" s="1" t="s">
        <v>3079</v>
      </c>
      <c r="K369" s="1" t="s">
        <v>427</v>
      </c>
      <c r="L369" s="1" t="s">
        <v>2134</v>
      </c>
      <c r="M369" s="1" t="s">
        <v>2094</v>
      </c>
      <c r="N369" s="1" t="s">
        <v>2105</v>
      </c>
      <c r="O369" s="1" t="s">
        <v>3063</v>
      </c>
      <c r="P369" s="1" t="s">
        <v>2054</v>
      </c>
      <c r="Q369" s="1" t="s">
        <v>2057</v>
      </c>
      <c r="R369" s="1" t="s">
        <v>3080</v>
      </c>
      <c r="S369">
        <v>2</v>
      </c>
      <c r="T369">
        <v>3</v>
      </c>
    </row>
    <row r="370" spans="1:20" x14ac:dyDescent="0.25">
      <c r="A370" s="1" t="s">
        <v>928</v>
      </c>
      <c r="B370" s="1" t="s">
        <v>929</v>
      </c>
      <c r="C370" s="1" t="s">
        <v>2148</v>
      </c>
      <c r="D370" s="1" t="s">
        <v>44</v>
      </c>
      <c r="E370" s="1" t="s">
        <v>3078</v>
      </c>
      <c r="F370" s="1" t="s">
        <v>2050</v>
      </c>
      <c r="G370" s="1" t="s">
        <v>3073</v>
      </c>
      <c r="H370" s="1" t="s">
        <v>2052</v>
      </c>
      <c r="I370" s="1" t="s">
        <v>2091</v>
      </c>
      <c r="J370" s="1" t="s">
        <v>3081</v>
      </c>
      <c r="K370" s="1" t="s">
        <v>502</v>
      </c>
      <c r="L370" s="1" t="s">
        <v>2641</v>
      </c>
      <c r="M370" s="1" t="s">
        <v>2094</v>
      </c>
      <c r="N370" s="1" t="s">
        <v>2056</v>
      </c>
      <c r="O370" s="1" t="s">
        <v>3075</v>
      </c>
      <c r="P370" s="1" t="s">
        <v>3076</v>
      </c>
      <c r="Q370" s="1" t="s">
        <v>2057</v>
      </c>
      <c r="R370" s="1" t="s">
        <v>3082</v>
      </c>
      <c r="S370">
        <v>4</v>
      </c>
      <c r="T370">
        <v>0.5</v>
      </c>
    </row>
    <row r="371" spans="1:20" x14ac:dyDescent="0.25">
      <c r="A371" s="1" t="s">
        <v>705</v>
      </c>
      <c r="B371" s="1" t="s">
        <v>706</v>
      </c>
      <c r="C371" s="1" t="s">
        <v>2173</v>
      </c>
      <c r="D371" s="1" t="s">
        <v>44</v>
      </c>
      <c r="E371" s="1" t="s">
        <v>3083</v>
      </c>
      <c r="F371" s="1" t="s">
        <v>2050</v>
      </c>
      <c r="G371" s="1" t="s">
        <v>3073</v>
      </c>
      <c r="H371" s="1" t="s">
        <v>2052</v>
      </c>
      <c r="I371" s="1" t="s">
        <v>2091</v>
      </c>
      <c r="J371" s="1" t="s">
        <v>3084</v>
      </c>
      <c r="K371" s="1" t="s">
        <v>707</v>
      </c>
      <c r="L371" s="1" t="s">
        <v>2113</v>
      </c>
      <c r="M371" s="1" t="s">
        <v>2094</v>
      </c>
      <c r="N371" s="1" t="s">
        <v>2056</v>
      </c>
      <c r="O371" s="1" t="s">
        <v>3075</v>
      </c>
      <c r="P371" s="1" t="s">
        <v>3076</v>
      </c>
      <c r="Q371" s="1" t="s">
        <v>2057</v>
      </c>
      <c r="R371" s="1" t="s">
        <v>3085</v>
      </c>
      <c r="S371">
        <v>6</v>
      </c>
      <c r="T371">
        <v>5</v>
      </c>
    </row>
    <row r="372" spans="1:20" x14ac:dyDescent="0.25">
      <c r="A372" s="1" t="s">
        <v>5303</v>
      </c>
      <c r="B372" s="1" t="s">
        <v>5304</v>
      </c>
      <c r="C372" s="1" t="s">
        <v>2256</v>
      </c>
      <c r="D372" s="1" t="s">
        <v>29</v>
      </c>
      <c r="E372" s="1" t="s">
        <v>4137</v>
      </c>
      <c r="F372" s="1" t="s">
        <v>2050</v>
      </c>
      <c r="G372" s="1" t="s">
        <v>5305</v>
      </c>
      <c r="H372" s="1" t="s">
        <v>2052</v>
      </c>
      <c r="I372" s="1" t="s">
        <v>2091</v>
      </c>
      <c r="J372" s="1" t="s">
        <v>5306</v>
      </c>
      <c r="K372" s="1" t="s">
        <v>12</v>
      </c>
      <c r="L372" s="1" t="s">
        <v>5307</v>
      </c>
      <c r="M372" s="1" t="s">
        <v>2055</v>
      </c>
      <c r="N372" s="1" t="s">
        <v>2105</v>
      </c>
      <c r="O372" s="1" t="s">
        <v>5308</v>
      </c>
      <c r="P372" s="1" t="s">
        <v>5309</v>
      </c>
      <c r="Q372" s="1" t="s">
        <v>2057</v>
      </c>
      <c r="R372" s="1" t="s">
        <v>5310</v>
      </c>
      <c r="S372">
        <v>4</v>
      </c>
      <c r="T372">
        <v>0.5</v>
      </c>
    </row>
    <row r="373" spans="1:20" x14ac:dyDescent="0.25">
      <c r="A373" s="1" t="s">
        <v>703</v>
      </c>
      <c r="B373" s="1" t="s">
        <v>704</v>
      </c>
      <c r="C373" s="1" t="s">
        <v>2173</v>
      </c>
      <c r="D373" s="1" t="s">
        <v>44</v>
      </c>
      <c r="E373" s="1" t="s">
        <v>3083</v>
      </c>
      <c r="F373" s="1" t="s">
        <v>2050</v>
      </c>
      <c r="G373" s="1" t="s">
        <v>3073</v>
      </c>
      <c r="H373" s="1" t="s">
        <v>2052</v>
      </c>
      <c r="I373" s="1" t="s">
        <v>2091</v>
      </c>
      <c r="J373" s="1" t="s">
        <v>3087</v>
      </c>
      <c r="K373" s="1" t="s">
        <v>502</v>
      </c>
      <c r="L373" s="1" t="s">
        <v>2104</v>
      </c>
      <c r="M373" s="1" t="s">
        <v>2094</v>
      </c>
      <c r="N373" s="1" t="s">
        <v>2056</v>
      </c>
      <c r="O373" s="1" t="s">
        <v>3075</v>
      </c>
      <c r="P373" s="1" t="s">
        <v>3076</v>
      </c>
      <c r="Q373" s="1" t="s">
        <v>2057</v>
      </c>
      <c r="R373" s="1" t="s">
        <v>3088</v>
      </c>
      <c r="S373">
        <v>4</v>
      </c>
      <c r="T373">
        <v>1</v>
      </c>
    </row>
    <row r="374" spans="1:20" x14ac:dyDescent="0.25">
      <c r="A374" s="1" t="s">
        <v>5311</v>
      </c>
      <c r="B374" s="1" t="s">
        <v>958</v>
      </c>
      <c r="C374" s="1" t="s">
        <v>2148</v>
      </c>
      <c r="D374" s="1" t="s">
        <v>44</v>
      </c>
      <c r="E374" s="1" t="s">
        <v>3083</v>
      </c>
      <c r="F374" s="1" t="s">
        <v>2050</v>
      </c>
      <c r="G374" s="1" t="s">
        <v>3061</v>
      </c>
      <c r="H374" s="1" t="s">
        <v>2052</v>
      </c>
      <c r="I374" s="1" t="s">
        <v>2091</v>
      </c>
      <c r="J374" s="1" t="s">
        <v>3086</v>
      </c>
      <c r="K374" s="1" t="s">
        <v>12</v>
      </c>
      <c r="L374" s="1" t="s">
        <v>2134</v>
      </c>
      <c r="M374" s="1" t="s">
        <v>2094</v>
      </c>
      <c r="N374" s="1" t="s">
        <v>2056</v>
      </c>
      <c r="O374" s="1" t="s">
        <v>3063</v>
      </c>
      <c r="P374" s="1" t="s">
        <v>2054</v>
      </c>
      <c r="Q374" s="1" t="s">
        <v>2057</v>
      </c>
      <c r="R374" s="1" t="s">
        <v>5312</v>
      </c>
      <c r="S374">
        <v>4</v>
      </c>
      <c r="T374">
        <v>3</v>
      </c>
    </row>
    <row r="375" spans="1:20" x14ac:dyDescent="0.25">
      <c r="A375" s="1" t="s">
        <v>1027</v>
      </c>
      <c r="B375" s="1" t="s">
        <v>1028</v>
      </c>
      <c r="C375" s="1" t="s">
        <v>2158</v>
      </c>
      <c r="D375" s="1" t="s">
        <v>44</v>
      </c>
      <c r="E375" s="1" t="s">
        <v>3078</v>
      </c>
      <c r="F375" s="1" t="s">
        <v>2050</v>
      </c>
      <c r="G375" s="1" t="s">
        <v>3089</v>
      </c>
      <c r="H375" s="1" t="s">
        <v>2052</v>
      </c>
      <c r="I375" s="1" t="s">
        <v>2091</v>
      </c>
      <c r="J375" s="1" t="s">
        <v>3090</v>
      </c>
      <c r="K375" s="1" t="s">
        <v>12</v>
      </c>
      <c r="L375" s="1" t="s">
        <v>2113</v>
      </c>
      <c r="M375" s="1" t="s">
        <v>2094</v>
      </c>
      <c r="N375" s="1" t="s">
        <v>2056</v>
      </c>
      <c r="O375" s="1" t="s">
        <v>3091</v>
      </c>
      <c r="P375" s="1" t="s">
        <v>2054</v>
      </c>
      <c r="Q375" s="1" t="s">
        <v>2057</v>
      </c>
      <c r="R375" s="1" t="s">
        <v>3092</v>
      </c>
      <c r="S375">
        <v>4</v>
      </c>
      <c r="T375">
        <v>5</v>
      </c>
    </row>
    <row r="376" spans="1:20" x14ac:dyDescent="0.25">
      <c r="A376" s="1" t="s">
        <v>500</v>
      </c>
      <c r="B376" s="1" t="s">
        <v>501</v>
      </c>
      <c r="C376" s="1" t="s">
        <v>2313</v>
      </c>
      <c r="D376" s="1" t="s">
        <v>44</v>
      </c>
      <c r="E376" s="1" t="s">
        <v>3083</v>
      </c>
      <c r="F376" s="1" t="s">
        <v>2050</v>
      </c>
      <c r="G376" s="1" t="s">
        <v>3073</v>
      </c>
      <c r="H376" s="1" t="s">
        <v>2052</v>
      </c>
      <c r="I376" s="1" t="s">
        <v>2091</v>
      </c>
      <c r="J376" s="1" t="s">
        <v>3093</v>
      </c>
      <c r="K376" s="1" t="s">
        <v>502</v>
      </c>
      <c r="L376" s="1" t="s">
        <v>2134</v>
      </c>
      <c r="M376" s="1" t="s">
        <v>2094</v>
      </c>
      <c r="N376" s="1" t="s">
        <v>2056</v>
      </c>
      <c r="O376" s="1" t="s">
        <v>3075</v>
      </c>
      <c r="P376" s="1" t="s">
        <v>3076</v>
      </c>
      <c r="Q376" s="1" t="s">
        <v>2057</v>
      </c>
      <c r="R376" s="1" t="s">
        <v>3094</v>
      </c>
      <c r="S376">
        <v>4</v>
      </c>
      <c r="T376">
        <v>3</v>
      </c>
    </row>
    <row r="377" spans="1:20" x14ac:dyDescent="0.25">
      <c r="A377" s="1" t="s">
        <v>1542</v>
      </c>
      <c r="B377" s="1" t="s">
        <v>1543</v>
      </c>
      <c r="C377" s="1" t="s">
        <v>2109</v>
      </c>
      <c r="D377" s="1" t="s">
        <v>29</v>
      </c>
      <c r="E377" s="1" t="s">
        <v>3078</v>
      </c>
      <c r="F377" s="1" t="s">
        <v>2050</v>
      </c>
      <c r="G377" s="1" t="s">
        <v>2961</v>
      </c>
      <c r="H377" s="1" t="s">
        <v>2052</v>
      </c>
      <c r="I377" s="1" t="s">
        <v>2091</v>
      </c>
      <c r="J377" s="1" t="s">
        <v>3095</v>
      </c>
      <c r="K377" s="1" t="s">
        <v>1544</v>
      </c>
      <c r="L377" s="1" t="s">
        <v>1072</v>
      </c>
      <c r="M377" s="1" t="s">
        <v>2094</v>
      </c>
      <c r="N377" s="1" t="s">
        <v>2105</v>
      </c>
      <c r="O377" s="1" t="s">
        <v>2963</v>
      </c>
      <c r="P377" s="1" t="s">
        <v>2625</v>
      </c>
      <c r="Q377" s="1" t="s">
        <v>2057</v>
      </c>
      <c r="R377" s="1" t="s">
        <v>3096</v>
      </c>
      <c r="S377">
        <v>4</v>
      </c>
      <c r="T377">
        <v>0</v>
      </c>
    </row>
    <row r="378" spans="1:20" x14ac:dyDescent="0.25">
      <c r="A378" s="1" t="s">
        <v>1399</v>
      </c>
      <c r="B378" s="1" t="s">
        <v>1400</v>
      </c>
      <c r="C378" s="1" t="s">
        <v>2109</v>
      </c>
      <c r="D378" s="1" t="s">
        <v>29</v>
      </c>
      <c r="E378" s="1" t="s">
        <v>2965</v>
      </c>
      <c r="F378" s="1" t="s">
        <v>2100</v>
      </c>
      <c r="G378" s="1" t="s">
        <v>3097</v>
      </c>
      <c r="H378" s="1" t="s">
        <v>2052</v>
      </c>
      <c r="I378" s="1" t="s">
        <v>2091</v>
      </c>
      <c r="J378" s="1" t="s">
        <v>3098</v>
      </c>
      <c r="K378" s="1" t="s">
        <v>10</v>
      </c>
      <c r="L378" s="1" t="s">
        <v>2134</v>
      </c>
      <c r="M378" s="1" t="s">
        <v>2094</v>
      </c>
      <c r="N378" s="1" t="s">
        <v>2105</v>
      </c>
      <c r="O378" s="1" t="s">
        <v>3099</v>
      </c>
      <c r="P378" s="1" t="s">
        <v>2054</v>
      </c>
      <c r="Q378" s="1" t="s">
        <v>2057</v>
      </c>
      <c r="R378" s="1" t="s">
        <v>3100</v>
      </c>
      <c r="S378">
        <v>0</v>
      </c>
      <c r="T378">
        <v>3</v>
      </c>
    </row>
    <row r="379" spans="1:20" x14ac:dyDescent="0.25">
      <c r="A379" s="1" t="s">
        <v>1091</v>
      </c>
      <c r="B379" s="1" t="s">
        <v>1092</v>
      </c>
      <c r="C379" s="1" t="s">
        <v>2158</v>
      </c>
      <c r="D379" s="1" t="s">
        <v>44</v>
      </c>
      <c r="E379" s="1" t="s">
        <v>3078</v>
      </c>
      <c r="F379" s="1" t="s">
        <v>2050</v>
      </c>
      <c r="G379" s="1" t="s">
        <v>3089</v>
      </c>
      <c r="H379" s="1" t="s">
        <v>2052</v>
      </c>
      <c r="I379" s="1" t="s">
        <v>2091</v>
      </c>
      <c r="J379" s="1" t="s">
        <v>3102</v>
      </c>
      <c r="K379" s="1" t="s">
        <v>12</v>
      </c>
      <c r="L379" s="1" t="s">
        <v>2113</v>
      </c>
      <c r="M379" s="1" t="s">
        <v>2094</v>
      </c>
      <c r="N379" s="1" t="s">
        <v>2056</v>
      </c>
      <c r="O379" s="1" t="s">
        <v>3091</v>
      </c>
      <c r="P379" s="1" t="s">
        <v>2054</v>
      </c>
      <c r="Q379" s="1" t="s">
        <v>2057</v>
      </c>
      <c r="R379" s="1" t="s">
        <v>3103</v>
      </c>
      <c r="S379">
        <v>4</v>
      </c>
      <c r="T379">
        <v>5</v>
      </c>
    </row>
    <row r="380" spans="1:20" x14ac:dyDescent="0.25">
      <c r="A380" s="1" t="s">
        <v>1401</v>
      </c>
      <c r="B380" s="1" t="s">
        <v>1402</v>
      </c>
      <c r="C380" s="1" t="s">
        <v>2109</v>
      </c>
      <c r="D380" s="1" t="s">
        <v>29</v>
      </c>
      <c r="E380" s="1" t="s">
        <v>2372</v>
      </c>
      <c r="F380" s="1" t="s">
        <v>2100</v>
      </c>
      <c r="G380" s="1" t="s">
        <v>2384</v>
      </c>
      <c r="H380" s="1" t="s">
        <v>2052</v>
      </c>
      <c r="I380" s="1" t="s">
        <v>2091</v>
      </c>
      <c r="J380" s="1" t="s">
        <v>3104</v>
      </c>
      <c r="K380" s="1" t="s">
        <v>10</v>
      </c>
      <c r="L380" s="1" t="s">
        <v>2134</v>
      </c>
      <c r="M380" s="1" t="s">
        <v>2094</v>
      </c>
      <c r="N380" s="1" t="s">
        <v>2105</v>
      </c>
      <c r="O380" s="1" t="s">
        <v>2386</v>
      </c>
      <c r="P380" s="1" t="s">
        <v>2387</v>
      </c>
      <c r="Q380" s="1" t="s">
        <v>2057</v>
      </c>
      <c r="R380" s="1" t="s">
        <v>3105</v>
      </c>
      <c r="S380">
        <v>0</v>
      </c>
      <c r="T380">
        <v>3</v>
      </c>
    </row>
    <row r="381" spans="1:20" x14ac:dyDescent="0.25">
      <c r="A381" s="1" t="s">
        <v>1566</v>
      </c>
      <c r="B381" s="1" t="s">
        <v>1567</v>
      </c>
      <c r="C381" s="1" t="s">
        <v>2120</v>
      </c>
      <c r="D381" s="1" t="s">
        <v>29</v>
      </c>
      <c r="E381" s="1" t="s">
        <v>2372</v>
      </c>
      <c r="F381" s="1" t="s">
        <v>3065</v>
      </c>
      <c r="G381" s="1" t="s">
        <v>2384</v>
      </c>
      <c r="H381" s="1" t="s">
        <v>2052</v>
      </c>
      <c r="I381" s="1" t="s">
        <v>2091</v>
      </c>
      <c r="J381" s="1" t="s">
        <v>3106</v>
      </c>
      <c r="K381" s="1" t="s">
        <v>10</v>
      </c>
      <c r="L381" s="1" t="s">
        <v>2134</v>
      </c>
      <c r="M381" s="1" t="s">
        <v>2094</v>
      </c>
      <c r="N381" s="1" t="s">
        <v>2105</v>
      </c>
      <c r="O381" s="1" t="s">
        <v>2386</v>
      </c>
      <c r="P381" s="1" t="s">
        <v>2387</v>
      </c>
      <c r="Q381" s="1" t="s">
        <v>2057</v>
      </c>
      <c r="R381" s="1" t="s">
        <v>3107</v>
      </c>
      <c r="S381">
        <v>0</v>
      </c>
      <c r="T381">
        <v>3</v>
      </c>
    </row>
    <row r="382" spans="1:20" x14ac:dyDescent="0.25">
      <c r="A382" s="1" t="s">
        <v>5137</v>
      </c>
      <c r="B382" s="1" t="s">
        <v>5138</v>
      </c>
      <c r="C382" s="1" t="s">
        <v>2148</v>
      </c>
      <c r="D382" s="1" t="s">
        <v>44</v>
      </c>
      <c r="E382" s="1" t="s">
        <v>3072</v>
      </c>
      <c r="F382" s="1" t="s">
        <v>2050</v>
      </c>
      <c r="G382" s="1" t="s">
        <v>5139</v>
      </c>
      <c r="H382" s="1" t="s">
        <v>2052</v>
      </c>
      <c r="I382" s="1" t="s">
        <v>2091</v>
      </c>
      <c r="J382" s="1" t="s">
        <v>5140</v>
      </c>
      <c r="K382" s="1" t="s">
        <v>12</v>
      </c>
      <c r="L382" s="1" t="s">
        <v>5141</v>
      </c>
      <c r="M382" s="1" t="s">
        <v>2055</v>
      </c>
      <c r="N382" s="1" t="s">
        <v>2056</v>
      </c>
      <c r="O382" s="1" t="s">
        <v>5142</v>
      </c>
      <c r="P382" s="1" t="s">
        <v>2054</v>
      </c>
      <c r="Q382" s="1" t="s">
        <v>2057</v>
      </c>
      <c r="R382" s="1" t="s">
        <v>5143</v>
      </c>
      <c r="S382">
        <v>4</v>
      </c>
      <c r="T382">
        <v>3</v>
      </c>
    </row>
    <row r="383" spans="1:20" x14ac:dyDescent="0.25">
      <c r="A383" s="1" t="s">
        <v>5313</v>
      </c>
      <c r="B383" s="1" t="s">
        <v>5314</v>
      </c>
      <c r="C383" s="1" t="s">
        <v>2173</v>
      </c>
      <c r="D383" s="1" t="s">
        <v>44</v>
      </c>
      <c r="E383" s="1" t="s">
        <v>3060</v>
      </c>
      <c r="F383" s="1" t="s">
        <v>2050</v>
      </c>
      <c r="G383" s="1" t="s">
        <v>3061</v>
      </c>
      <c r="H383" s="1" t="s">
        <v>2052</v>
      </c>
      <c r="I383" s="1" t="s">
        <v>2091</v>
      </c>
      <c r="J383" s="1" t="s">
        <v>3101</v>
      </c>
      <c r="K383" s="1" t="s">
        <v>12</v>
      </c>
      <c r="L383" s="1" t="s">
        <v>2093</v>
      </c>
      <c r="M383" s="1" t="s">
        <v>2094</v>
      </c>
      <c r="N383" s="1" t="s">
        <v>2056</v>
      </c>
      <c r="O383" s="1" t="s">
        <v>3063</v>
      </c>
      <c r="P383" s="1" t="s">
        <v>2054</v>
      </c>
      <c r="Q383" s="1" t="s">
        <v>2057</v>
      </c>
      <c r="R383" s="1" t="s">
        <v>5315</v>
      </c>
      <c r="S383">
        <v>4</v>
      </c>
      <c r="T383">
        <v>7</v>
      </c>
    </row>
    <row r="384" spans="1:20" x14ac:dyDescent="0.25">
      <c r="A384" s="1" t="s">
        <v>235</v>
      </c>
      <c r="B384" s="1" t="s">
        <v>236</v>
      </c>
      <c r="C384" s="1" t="s">
        <v>2088</v>
      </c>
      <c r="D384" s="1" t="s">
        <v>44</v>
      </c>
      <c r="E384" s="1" t="s">
        <v>2214</v>
      </c>
      <c r="F384" s="1" t="s">
        <v>2050</v>
      </c>
      <c r="G384" s="1" t="s">
        <v>3108</v>
      </c>
      <c r="H384" s="1" t="s">
        <v>2052</v>
      </c>
      <c r="I384" s="1" t="s">
        <v>2091</v>
      </c>
      <c r="J384" s="1" t="s">
        <v>3109</v>
      </c>
      <c r="K384" s="1" t="s">
        <v>237</v>
      </c>
      <c r="L384" s="1" t="s">
        <v>3110</v>
      </c>
      <c r="M384" s="1" t="s">
        <v>2094</v>
      </c>
      <c r="N384" s="1" t="s">
        <v>2056</v>
      </c>
      <c r="O384" s="1" t="s">
        <v>3111</v>
      </c>
      <c r="P384" s="1" t="s">
        <v>3112</v>
      </c>
      <c r="Q384" s="1" t="s">
        <v>2057</v>
      </c>
      <c r="R384" s="1" t="s">
        <v>3113</v>
      </c>
      <c r="S384">
        <v>4</v>
      </c>
      <c r="T384">
        <v>7</v>
      </c>
    </row>
    <row r="385" spans="1:20" x14ac:dyDescent="0.25">
      <c r="A385" s="1" t="s">
        <v>366</v>
      </c>
      <c r="B385" s="1" t="s">
        <v>367</v>
      </c>
      <c r="C385" s="1" t="s">
        <v>2088</v>
      </c>
      <c r="D385" s="1" t="s">
        <v>44</v>
      </c>
      <c r="E385" s="1" t="s">
        <v>2214</v>
      </c>
      <c r="F385" s="1" t="s">
        <v>2427</v>
      </c>
      <c r="G385" s="1" t="s">
        <v>3108</v>
      </c>
      <c r="H385" s="1" t="s">
        <v>2052</v>
      </c>
      <c r="I385" s="1" t="s">
        <v>2091</v>
      </c>
      <c r="J385" s="1" t="s">
        <v>3114</v>
      </c>
      <c r="K385" s="1" t="s">
        <v>12</v>
      </c>
      <c r="L385" s="1" t="s">
        <v>3115</v>
      </c>
      <c r="M385" s="1" t="s">
        <v>2055</v>
      </c>
      <c r="N385" s="1" t="s">
        <v>2056</v>
      </c>
      <c r="O385" s="1" t="s">
        <v>3111</v>
      </c>
      <c r="P385" s="1" t="s">
        <v>3112</v>
      </c>
      <c r="Q385" s="1" t="s">
        <v>2057</v>
      </c>
      <c r="R385" s="1" t="s">
        <v>3116</v>
      </c>
      <c r="S385">
        <v>4</v>
      </c>
      <c r="T385">
        <v>7</v>
      </c>
    </row>
    <row r="386" spans="1:20" x14ac:dyDescent="0.25">
      <c r="A386" s="1" t="s">
        <v>415</v>
      </c>
      <c r="B386" s="1" t="s">
        <v>416</v>
      </c>
      <c r="C386" s="1" t="s">
        <v>2313</v>
      </c>
      <c r="D386" s="1" t="s">
        <v>44</v>
      </c>
      <c r="E386" s="1" t="s">
        <v>2214</v>
      </c>
      <c r="F386" s="1" t="s">
        <v>2050</v>
      </c>
      <c r="G386" s="1" t="s">
        <v>3108</v>
      </c>
      <c r="H386" s="1" t="s">
        <v>2052</v>
      </c>
      <c r="I386" s="1" t="s">
        <v>2091</v>
      </c>
      <c r="J386" s="1" t="s">
        <v>3117</v>
      </c>
      <c r="K386" s="1" t="s">
        <v>12</v>
      </c>
      <c r="L386" s="1" t="s">
        <v>2093</v>
      </c>
      <c r="M386" s="1" t="s">
        <v>2094</v>
      </c>
      <c r="N386" s="1" t="s">
        <v>2056</v>
      </c>
      <c r="O386" s="1" t="s">
        <v>3111</v>
      </c>
      <c r="P386" s="1" t="s">
        <v>3112</v>
      </c>
      <c r="Q386" s="1" t="s">
        <v>2057</v>
      </c>
      <c r="R386" s="1" t="s">
        <v>3118</v>
      </c>
      <c r="S386">
        <v>4</v>
      </c>
      <c r="T386">
        <v>7</v>
      </c>
    </row>
    <row r="387" spans="1:20" x14ac:dyDescent="0.25">
      <c r="A387" s="1" t="s">
        <v>5316</v>
      </c>
      <c r="B387" s="1" t="s">
        <v>496</v>
      </c>
      <c r="C387" s="1" t="s">
        <v>2313</v>
      </c>
      <c r="D387" s="1" t="s">
        <v>44</v>
      </c>
      <c r="E387" s="1" t="s">
        <v>3060</v>
      </c>
      <c r="F387" s="1" t="s">
        <v>2050</v>
      </c>
      <c r="G387" s="1" t="s">
        <v>3061</v>
      </c>
      <c r="H387" s="1" t="s">
        <v>2052</v>
      </c>
      <c r="I387" s="1" t="s">
        <v>2091</v>
      </c>
      <c r="J387" s="1" t="s">
        <v>3062</v>
      </c>
      <c r="K387" s="1" t="s">
        <v>497</v>
      </c>
      <c r="L387" s="1" t="s">
        <v>2093</v>
      </c>
      <c r="M387" s="1" t="s">
        <v>2094</v>
      </c>
      <c r="N387" s="1" t="s">
        <v>2056</v>
      </c>
      <c r="O387" s="1" t="s">
        <v>3063</v>
      </c>
      <c r="P387" s="1" t="s">
        <v>2054</v>
      </c>
      <c r="Q387" s="1" t="s">
        <v>2057</v>
      </c>
      <c r="R387" s="1" t="s">
        <v>5317</v>
      </c>
      <c r="S387">
        <v>4</v>
      </c>
      <c r="T387">
        <v>7</v>
      </c>
    </row>
    <row r="388" spans="1:20" x14ac:dyDescent="0.25">
      <c r="A388" s="1" t="s">
        <v>182</v>
      </c>
      <c r="B388" s="1" t="s">
        <v>183</v>
      </c>
      <c r="C388" s="1" t="s">
        <v>2468</v>
      </c>
      <c r="D388" s="1" t="s">
        <v>88</v>
      </c>
      <c r="E388" s="1" t="s">
        <v>2214</v>
      </c>
      <c r="F388" s="1" t="s">
        <v>2150</v>
      </c>
      <c r="G388" s="1" t="s">
        <v>2539</v>
      </c>
      <c r="H388" s="1" t="s">
        <v>2052</v>
      </c>
      <c r="I388" s="1" t="s">
        <v>2052</v>
      </c>
      <c r="J388" s="1" t="s">
        <v>3119</v>
      </c>
      <c r="K388" s="1" t="s">
        <v>184</v>
      </c>
      <c r="L388" s="1" t="s">
        <v>2575</v>
      </c>
      <c r="M388" s="1" t="s">
        <v>2094</v>
      </c>
      <c r="N388" s="1" t="s">
        <v>2056</v>
      </c>
      <c r="O388" s="1" t="s">
        <v>2541</v>
      </c>
      <c r="P388" s="1" t="s">
        <v>2571</v>
      </c>
      <c r="Q388" s="1" t="s">
        <v>2057</v>
      </c>
      <c r="R388" s="1" t="s">
        <v>3120</v>
      </c>
      <c r="S388">
        <v>4</v>
      </c>
      <c r="T388">
        <v>10</v>
      </c>
    </row>
    <row r="389" spans="1:20" x14ac:dyDescent="0.25">
      <c r="A389" s="1" t="s">
        <v>5569</v>
      </c>
      <c r="B389" s="1" t="s">
        <v>5570</v>
      </c>
      <c r="C389" s="1" t="s">
        <v>2468</v>
      </c>
      <c r="D389" s="1" t="s">
        <v>88</v>
      </c>
      <c r="E389" s="1" t="s">
        <v>2214</v>
      </c>
      <c r="F389" s="1" t="s">
        <v>2150</v>
      </c>
      <c r="G389" s="1" t="s">
        <v>2539</v>
      </c>
      <c r="H389" s="1" t="s">
        <v>2052</v>
      </c>
      <c r="I389" s="1" t="s">
        <v>2052</v>
      </c>
      <c r="J389" s="1" t="s">
        <v>5571</v>
      </c>
      <c r="K389" s="1" t="s">
        <v>12</v>
      </c>
      <c r="L389" s="1" t="s">
        <v>5572</v>
      </c>
      <c r="M389" s="1" t="s">
        <v>2055</v>
      </c>
      <c r="N389" s="1" t="s">
        <v>2056</v>
      </c>
      <c r="O389" s="1" t="s">
        <v>2541</v>
      </c>
      <c r="P389" s="1" t="s">
        <v>2054</v>
      </c>
      <c r="Q389" s="1" t="s">
        <v>2057</v>
      </c>
      <c r="R389" s="1" t="s">
        <v>5573</v>
      </c>
      <c r="S389">
        <v>4</v>
      </c>
      <c r="T389">
        <v>7</v>
      </c>
    </row>
    <row r="390" spans="1:20" x14ac:dyDescent="0.25">
      <c r="A390" s="1" t="s">
        <v>1403</v>
      </c>
      <c r="B390" s="1" t="s">
        <v>1404</v>
      </c>
      <c r="C390" s="1" t="s">
        <v>2109</v>
      </c>
      <c r="D390" s="1" t="s">
        <v>29</v>
      </c>
      <c r="E390" s="1" t="s">
        <v>3121</v>
      </c>
      <c r="F390" s="1" t="s">
        <v>2111</v>
      </c>
      <c r="G390" s="1" t="s">
        <v>2124</v>
      </c>
      <c r="H390" s="1" t="s">
        <v>2052</v>
      </c>
      <c r="I390" s="1" t="s">
        <v>2091</v>
      </c>
      <c r="J390" s="1" t="s">
        <v>3122</v>
      </c>
      <c r="K390" s="1" t="s">
        <v>10</v>
      </c>
      <c r="L390" s="1" t="s">
        <v>2113</v>
      </c>
      <c r="M390" s="1" t="s">
        <v>2094</v>
      </c>
      <c r="N390" s="1" t="s">
        <v>2105</v>
      </c>
      <c r="O390" s="1" t="s">
        <v>2127</v>
      </c>
      <c r="P390" s="1" t="s">
        <v>2096</v>
      </c>
      <c r="Q390" s="1" t="s">
        <v>2057</v>
      </c>
      <c r="R390" s="1" t="s">
        <v>3123</v>
      </c>
      <c r="S390">
        <v>0</v>
      </c>
      <c r="T390">
        <v>5</v>
      </c>
    </row>
    <row r="391" spans="1:20" x14ac:dyDescent="0.25">
      <c r="A391" s="1" t="s">
        <v>1208</v>
      </c>
      <c r="B391" s="1" t="s">
        <v>1209</v>
      </c>
      <c r="C391" s="1" t="s">
        <v>2256</v>
      </c>
      <c r="D391" s="1" t="s">
        <v>999</v>
      </c>
      <c r="E391" s="1" t="s">
        <v>3121</v>
      </c>
      <c r="F391" s="1" t="s">
        <v>2050</v>
      </c>
      <c r="G391" s="1" t="s">
        <v>2124</v>
      </c>
      <c r="H391" s="1" t="s">
        <v>2125</v>
      </c>
      <c r="I391" s="1" t="s">
        <v>2091</v>
      </c>
      <c r="J391" s="1" t="s">
        <v>3124</v>
      </c>
      <c r="K391" s="1" t="s">
        <v>12</v>
      </c>
      <c r="L391" s="1" t="s">
        <v>2104</v>
      </c>
      <c r="M391" s="1" t="s">
        <v>2094</v>
      </c>
      <c r="N391" s="1" t="s">
        <v>2105</v>
      </c>
      <c r="O391" s="1" t="s">
        <v>2127</v>
      </c>
      <c r="P391" s="1" t="s">
        <v>2096</v>
      </c>
      <c r="Q391" s="1" t="s">
        <v>2057</v>
      </c>
      <c r="R391" s="1" t="s">
        <v>3125</v>
      </c>
      <c r="S391">
        <v>4</v>
      </c>
      <c r="T391">
        <v>1</v>
      </c>
    </row>
    <row r="392" spans="1:20" x14ac:dyDescent="0.25">
      <c r="A392" s="1" t="s">
        <v>1357</v>
      </c>
      <c r="B392" s="1" t="s">
        <v>1358</v>
      </c>
      <c r="C392" s="1" t="s">
        <v>2256</v>
      </c>
      <c r="D392" s="1" t="s">
        <v>999</v>
      </c>
      <c r="E392" s="1" t="s">
        <v>3121</v>
      </c>
      <c r="F392" s="1" t="s">
        <v>2111</v>
      </c>
      <c r="G392" s="1" t="s">
        <v>2124</v>
      </c>
      <c r="H392" s="1" t="s">
        <v>2125</v>
      </c>
      <c r="I392" s="1" t="s">
        <v>2091</v>
      </c>
      <c r="J392" s="1" t="s">
        <v>3126</v>
      </c>
      <c r="K392" s="1" t="s">
        <v>12</v>
      </c>
      <c r="L392" s="1" t="s">
        <v>2104</v>
      </c>
      <c r="M392" s="1" t="s">
        <v>2094</v>
      </c>
      <c r="N392" s="1" t="s">
        <v>2105</v>
      </c>
      <c r="O392" s="1" t="s">
        <v>2127</v>
      </c>
      <c r="P392" s="1" t="s">
        <v>2096</v>
      </c>
      <c r="Q392" s="1" t="s">
        <v>2057</v>
      </c>
      <c r="R392" s="1" t="s">
        <v>3127</v>
      </c>
      <c r="S392">
        <v>4</v>
      </c>
      <c r="T392">
        <v>1</v>
      </c>
    </row>
    <row r="393" spans="1:20" x14ac:dyDescent="0.25">
      <c r="A393" s="1" t="s">
        <v>1839</v>
      </c>
      <c r="B393" s="1" t="s">
        <v>1840</v>
      </c>
      <c r="C393" s="1" t="s">
        <v>2132</v>
      </c>
      <c r="D393" s="1" t="s">
        <v>999</v>
      </c>
      <c r="E393" s="1" t="s">
        <v>3128</v>
      </c>
      <c r="F393" s="1" t="s">
        <v>2111</v>
      </c>
      <c r="G393" s="1" t="s">
        <v>3129</v>
      </c>
      <c r="H393" s="1" t="s">
        <v>2125</v>
      </c>
      <c r="I393" s="1" t="s">
        <v>2091</v>
      </c>
      <c r="J393" s="1" t="s">
        <v>3130</v>
      </c>
      <c r="K393" s="1" t="s">
        <v>10</v>
      </c>
      <c r="L393" s="1" t="s">
        <v>2104</v>
      </c>
      <c r="M393" s="1" t="s">
        <v>2094</v>
      </c>
      <c r="N393" s="1" t="s">
        <v>2105</v>
      </c>
      <c r="O393" s="1" t="s">
        <v>3131</v>
      </c>
      <c r="P393" s="1" t="s">
        <v>3132</v>
      </c>
      <c r="Q393" s="1" t="s">
        <v>2057</v>
      </c>
      <c r="R393" s="1" t="s">
        <v>3133</v>
      </c>
      <c r="S393">
        <v>0</v>
      </c>
      <c r="T393">
        <v>1</v>
      </c>
    </row>
    <row r="394" spans="1:20" x14ac:dyDescent="0.25">
      <c r="A394" s="1" t="s">
        <v>1951</v>
      </c>
      <c r="B394" s="1" t="s">
        <v>1952</v>
      </c>
      <c r="C394" s="1" t="s">
        <v>2098</v>
      </c>
      <c r="D394" s="1" t="s">
        <v>1280</v>
      </c>
      <c r="E394" s="1" t="s">
        <v>3128</v>
      </c>
      <c r="F394" s="1" t="s">
        <v>2111</v>
      </c>
      <c r="G394" s="1" t="s">
        <v>3129</v>
      </c>
      <c r="H394" s="1" t="s">
        <v>2102</v>
      </c>
      <c r="I394" s="1" t="s">
        <v>2091</v>
      </c>
      <c r="J394" s="1" t="s">
        <v>3134</v>
      </c>
      <c r="K394" s="1" t="s">
        <v>10</v>
      </c>
      <c r="L394" s="1" t="s">
        <v>2104</v>
      </c>
      <c r="M394" s="1" t="s">
        <v>2094</v>
      </c>
      <c r="N394" s="1" t="s">
        <v>2105</v>
      </c>
      <c r="O394" s="1" t="s">
        <v>3131</v>
      </c>
      <c r="P394" s="1" t="s">
        <v>3132</v>
      </c>
      <c r="Q394" s="1" t="s">
        <v>2057</v>
      </c>
      <c r="R394" s="1" t="s">
        <v>3135</v>
      </c>
      <c r="S394">
        <v>0</v>
      </c>
      <c r="T394">
        <v>1</v>
      </c>
    </row>
    <row r="395" spans="1:20" x14ac:dyDescent="0.25">
      <c r="A395" s="1" t="s">
        <v>1029</v>
      </c>
      <c r="B395" s="1" t="s">
        <v>1030</v>
      </c>
      <c r="C395" s="1" t="s">
        <v>2158</v>
      </c>
      <c r="D395" s="1" t="s">
        <v>44</v>
      </c>
      <c r="E395" s="1" t="s">
        <v>3136</v>
      </c>
      <c r="F395" s="1" t="s">
        <v>2050</v>
      </c>
      <c r="G395" s="1" t="s">
        <v>3137</v>
      </c>
      <c r="H395" s="1" t="s">
        <v>2052</v>
      </c>
      <c r="I395" s="1" t="s">
        <v>2091</v>
      </c>
      <c r="J395" s="1" t="s">
        <v>3138</v>
      </c>
      <c r="K395" s="1" t="s">
        <v>12</v>
      </c>
      <c r="L395" s="1" t="s">
        <v>2134</v>
      </c>
      <c r="M395" s="1" t="s">
        <v>2094</v>
      </c>
      <c r="N395" s="1" t="s">
        <v>2056</v>
      </c>
      <c r="O395" s="1" t="s">
        <v>3139</v>
      </c>
      <c r="P395" s="1" t="s">
        <v>3140</v>
      </c>
      <c r="Q395" s="1" t="s">
        <v>2057</v>
      </c>
      <c r="R395" s="1" t="s">
        <v>3141</v>
      </c>
      <c r="S395">
        <v>4</v>
      </c>
      <c r="T395">
        <v>3</v>
      </c>
    </row>
    <row r="396" spans="1:20" x14ac:dyDescent="0.25">
      <c r="A396" s="1" t="s">
        <v>997</v>
      </c>
      <c r="B396" s="1" t="s">
        <v>998</v>
      </c>
      <c r="C396" s="1" t="s">
        <v>2158</v>
      </c>
      <c r="D396" s="1" t="s">
        <v>999</v>
      </c>
      <c r="E396" s="1" t="s">
        <v>3121</v>
      </c>
      <c r="F396" s="1" t="s">
        <v>2166</v>
      </c>
      <c r="G396" s="1" t="s">
        <v>3142</v>
      </c>
      <c r="H396" s="1" t="s">
        <v>2125</v>
      </c>
      <c r="I396" s="1" t="s">
        <v>2091</v>
      </c>
      <c r="J396" s="1" t="s">
        <v>3143</v>
      </c>
      <c r="K396" s="1" t="s">
        <v>12</v>
      </c>
      <c r="L396" s="1" t="s">
        <v>3144</v>
      </c>
      <c r="M396" s="1" t="s">
        <v>2094</v>
      </c>
      <c r="N396" s="1" t="s">
        <v>2105</v>
      </c>
      <c r="O396" s="1" t="s">
        <v>3145</v>
      </c>
      <c r="P396" s="1" t="s">
        <v>2096</v>
      </c>
      <c r="Q396" s="1" t="s">
        <v>2057</v>
      </c>
      <c r="R396" s="1" t="s">
        <v>3146</v>
      </c>
      <c r="S396">
        <v>4</v>
      </c>
      <c r="T396">
        <v>1</v>
      </c>
    </row>
    <row r="397" spans="1:20" x14ac:dyDescent="0.25">
      <c r="A397" s="1" t="s">
        <v>1405</v>
      </c>
      <c r="B397" s="1" t="s">
        <v>1406</v>
      </c>
      <c r="C397" s="1" t="s">
        <v>2109</v>
      </c>
      <c r="D397" s="1" t="s">
        <v>29</v>
      </c>
      <c r="E397" s="1" t="s">
        <v>3121</v>
      </c>
      <c r="F397" s="1" t="s">
        <v>2100</v>
      </c>
      <c r="G397" s="1" t="s">
        <v>3147</v>
      </c>
      <c r="H397" s="1" t="s">
        <v>2052</v>
      </c>
      <c r="I397" s="1" t="s">
        <v>2091</v>
      </c>
      <c r="J397" s="1" t="s">
        <v>3148</v>
      </c>
      <c r="K397" s="1" t="s">
        <v>12</v>
      </c>
      <c r="L397" s="1" t="s">
        <v>2104</v>
      </c>
      <c r="M397" s="1" t="s">
        <v>2094</v>
      </c>
      <c r="N397" s="1" t="s">
        <v>2105</v>
      </c>
      <c r="O397" s="1" t="s">
        <v>3149</v>
      </c>
      <c r="P397" s="1" t="s">
        <v>3150</v>
      </c>
      <c r="Q397" s="1" t="s">
        <v>2057</v>
      </c>
      <c r="R397" s="1" t="s">
        <v>3151</v>
      </c>
      <c r="S397">
        <v>4</v>
      </c>
      <c r="T397">
        <v>1</v>
      </c>
    </row>
    <row r="398" spans="1:20" x14ac:dyDescent="0.25">
      <c r="A398" s="1" t="s">
        <v>1210</v>
      </c>
      <c r="B398" s="1" t="s">
        <v>1211</v>
      </c>
      <c r="C398" s="1" t="s">
        <v>2256</v>
      </c>
      <c r="D398" s="1" t="s">
        <v>999</v>
      </c>
      <c r="E398" s="1" t="s">
        <v>3121</v>
      </c>
      <c r="F398" s="1" t="s">
        <v>2111</v>
      </c>
      <c r="G398" s="1" t="s">
        <v>2124</v>
      </c>
      <c r="H398" s="1" t="s">
        <v>2125</v>
      </c>
      <c r="I398" s="1" t="s">
        <v>2091</v>
      </c>
      <c r="J398" s="1" t="s">
        <v>3152</v>
      </c>
      <c r="K398" s="1" t="s">
        <v>12</v>
      </c>
      <c r="L398" s="1" t="s">
        <v>2104</v>
      </c>
      <c r="M398" s="1" t="s">
        <v>2094</v>
      </c>
      <c r="N398" s="1" t="s">
        <v>2105</v>
      </c>
      <c r="O398" s="1" t="s">
        <v>2127</v>
      </c>
      <c r="P398" s="1" t="s">
        <v>2096</v>
      </c>
      <c r="Q398" s="1" t="s">
        <v>2057</v>
      </c>
      <c r="R398" s="1" t="s">
        <v>3153</v>
      </c>
      <c r="S398">
        <v>4</v>
      </c>
      <c r="T398">
        <v>1</v>
      </c>
    </row>
    <row r="399" spans="1:20" x14ac:dyDescent="0.25">
      <c r="A399" s="1" t="s">
        <v>1452</v>
      </c>
      <c r="B399" s="1" t="s">
        <v>1453</v>
      </c>
      <c r="C399" s="1" t="s">
        <v>2109</v>
      </c>
      <c r="D399" s="1" t="s">
        <v>999</v>
      </c>
      <c r="E399" s="1" t="s">
        <v>3121</v>
      </c>
      <c r="F399" s="1" t="s">
        <v>2111</v>
      </c>
      <c r="G399" s="1" t="s">
        <v>2124</v>
      </c>
      <c r="H399" s="1" t="s">
        <v>2125</v>
      </c>
      <c r="I399" s="1" t="s">
        <v>2091</v>
      </c>
      <c r="J399" s="1" t="s">
        <v>3154</v>
      </c>
      <c r="K399" s="1" t="s">
        <v>10</v>
      </c>
      <c r="L399" s="1" t="s">
        <v>2113</v>
      </c>
      <c r="M399" s="1" t="s">
        <v>2094</v>
      </c>
      <c r="N399" s="1" t="s">
        <v>2105</v>
      </c>
      <c r="O399" s="1" t="s">
        <v>2127</v>
      </c>
      <c r="P399" s="1" t="s">
        <v>2096</v>
      </c>
      <c r="Q399" s="1" t="s">
        <v>2057</v>
      </c>
      <c r="R399" s="1" t="s">
        <v>3155</v>
      </c>
      <c r="S399">
        <v>0</v>
      </c>
      <c r="T399">
        <v>5</v>
      </c>
    </row>
    <row r="400" spans="1:20" x14ac:dyDescent="0.25">
      <c r="A400" s="1" t="s">
        <v>1905</v>
      </c>
      <c r="B400" s="1" t="s">
        <v>1906</v>
      </c>
      <c r="C400" s="1" t="s">
        <v>2098</v>
      </c>
      <c r="D400" s="1" t="s">
        <v>1280</v>
      </c>
      <c r="E400" s="1" t="s">
        <v>3156</v>
      </c>
      <c r="F400" s="1" t="s">
        <v>2111</v>
      </c>
      <c r="G400" s="1" t="s">
        <v>2124</v>
      </c>
      <c r="H400" s="1" t="s">
        <v>2102</v>
      </c>
      <c r="I400" s="1" t="s">
        <v>2091</v>
      </c>
      <c r="J400" s="1" t="s">
        <v>3157</v>
      </c>
      <c r="K400" s="1" t="s">
        <v>10</v>
      </c>
      <c r="L400" s="1" t="s">
        <v>2104</v>
      </c>
      <c r="M400" s="1" t="s">
        <v>2094</v>
      </c>
      <c r="N400" s="1" t="s">
        <v>2105</v>
      </c>
      <c r="O400" s="1" t="s">
        <v>2127</v>
      </c>
      <c r="P400" s="1" t="s">
        <v>2096</v>
      </c>
      <c r="Q400" s="1" t="s">
        <v>2057</v>
      </c>
      <c r="R400" s="1" t="s">
        <v>3158</v>
      </c>
      <c r="S400">
        <v>0</v>
      </c>
      <c r="T400">
        <v>1</v>
      </c>
    </row>
    <row r="401" spans="1:20" x14ac:dyDescent="0.25">
      <c r="A401" s="1" t="s">
        <v>1689</v>
      </c>
      <c r="B401" s="1" t="s">
        <v>1690</v>
      </c>
      <c r="C401" s="1" t="s">
        <v>2136</v>
      </c>
      <c r="D401" s="1" t="s">
        <v>29</v>
      </c>
      <c r="E401" s="1" t="s">
        <v>3159</v>
      </c>
      <c r="F401" s="1" t="s">
        <v>2111</v>
      </c>
      <c r="G401" s="1" t="s">
        <v>2124</v>
      </c>
      <c r="H401" s="1" t="s">
        <v>2052</v>
      </c>
      <c r="I401" s="1" t="s">
        <v>2091</v>
      </c>
      <c r="J401" s="1" t="s">
        <v>3160</v>
      </c>
      <c r="K401" s="1" t="s">
        <v>10</v>
      </c>
      <c r="L401" s="1" t="s">
        <v>2134</v>
      </c>
      <c r="M401" s="1" t="s">
        <v>2094</v>
      </c>
      <c r="N401" s="1" t="s">
        <v>2105</v>
      </c>
      <c r="O401" s="1" t="s">
        <v>2127</v>
      </c>
      <c r="P401" s="1" t="s">
        <v>2096</v>
      </c>
      <c r="Q401" s="1" t="s">
        <v>2057</v>
      </c>
      <c r="R401" s="1" t="s">
        <v>3161</v>
      </c>
      <c r="S401">
        <v>0</v>
      </c>
      <c r="T401">
        <v>3</v>
      </c>
    </row>
    <row r="402" spans="1:20" x14ac:dyDescent="0.25">
      <c r="A402" s="1" t="s">
        <v>1407</v>
      </c>
      <c r="B402" s="1" t="s">
        <v>1408</v>
      </c>
      <c r="C402" s="1" t="s">
        <v>2109</v>
      </c>
      <c r="D402" s="1" t="s">
        <v>29</v>
      </c>
      <c r="E402" s="1" t="s">
        <v>3121</v>
      </c>
      <c r="F402" s="1" t="s">
        <v>2050</v>
      </c>
      <c r="G402" s="1" t="s">
        <v>3162</v>
      </c>
      <c r="H402" s="1" t="s">
        <v>2052</v>
      </c>
      <c r="I402" s="1" t="s">
        <v>2091</v>
      </c>
      <c r="J402" s="1" t="s">
        <v>3163</v>
      </c>
      <c r="K402" s="1" t="s">
        <v>12</v>
      </c>
      <c r="L402" s="1" t="s">
        <v>2104</v>
      </c>
      <c r="M402" s="1" t="s">
        <v>2094</v>
      </c>
      <c r="N402" s="1" t="s">
        <v>2105</v>
      </c>
      <c r="O402" s="1" t="s">
        <v>3164</v>
      </c>
      <c r="P402" s="1" t="s">
        <v>3165</v>
      </c>
      <c r="Q402" s="1" t="s">
        <v>2057</v>
      </c>
      <c r="R402" s="1" t="s">
        <v>3166</v>
      </c>
      <c r="S402">
        <v>4</v>
      </c>
      <c r="T402">
        <v>1</v>
      </c>
    </row>
    <row r="403" spans="1:20" x14ac:dyDescent="0.25">
      <c r="A403" s="1" t="s">
        <v>601</v>
      </c>
      <c r="B403" s="1" t="s">
        <v>602</v>
      </c>
      <c r="C403" s="1" t="s">
        <v>2173</v>
      </c>
      <c r="D403" s="1" t="s">
        <v>44</v>
      </c>
      <c r="E403" s="1" t="s">
        <v>3167</v>
      </c>
      <c r="F403" s="1" t="s">
        <v>2050</v>
      </c>
      <c r="G403" s="1" t="s">
        <v>3137</v>
      </c>
      <c r="H403" s="1" t="s">
        <v>2052</v>
      </c>
      <c r="I403" s="1" t="s">
        <v>2091</v>
      </c>
      <c r="J403" s="1" t="s">
        <v>3168</v>
      </c>
      <c r="K403" s="1" t="s">
        <v>12</v>
      </c>
      <c r="L403" s="1" t="s">
        <v>2152</v>
      </c>
      <c r="M403" s="1" t="s">
        <v>2094</v>
      </c>
      <c r="N403" s="1" t="s">
        <v>2056</v>
      </c>
      <c r="O403" s="1" t="s">
        <v>3139</v>
      </c>
      <c r="P403" s="1" t="s">
        <v>3140</v>
      </c>
      <c r="Q403" s="1" t="s">
        <v>2057</v>
      </c>
      <c r="R403" s="1" t="s">
        <v>3169</v>
      </c>
      <c r="S403">
        <v>4</v>
      </c>
      <c r="T403">
        <v>4</v>
      </c>
    </row>
    <row r="404" spans="1:20" x14ac:dyDescent="0.25">
      <c r="A404" s="1" t="s">
        <v>1194</v>
      </c>
      <c r="B404" s="1" t="s">
        <v>1195</v>
      </c>
      <c r="C404" s="1" t="s">
        <v>2256</v>
      </c>
      <c r="D404" s="1" t="s">
        <v>29</v>
      </c>
      <c r="E404" s="1" t="s">
        <v>3121</v>
      </c>
      <c r="F404" s="1" t="s">
        <v>2111</v>
      </c>
      <c r="G404" s="1" t="s">
        <v>2124</v>
      </c>
      <c r="H404" s="1" t="s">
        <v>2052</v>
      </c>
      <c r="I404" s="1" t="s">
        <v>2091</v>
      </c>
      <c r="J404" s="1" t="s">
        <v>3170</v>
      </c>
      <c r="K404" s="1" t="s">
        <v>12</v>
      </c>
      <c r="L404" s="1" t="s">
        <v>2104</v>
      </c>
      <c r="M404" s="1" t="s">
        <v>2094</v>
      </c>
      <c r="N404" s="1" t="s">
        <v>2105</v>
      </c>
      <c r="O404" s="1" t="s">
        <v>2127</v>
      </c>
      <c r="P404" s="1" t="s">
        <v>2096</v>
      </c>
      <c r="Q404" s="1" t="s">
        <v>2057</v>
      </c>
      <c r="R404" s="1" t="s">
        <v>3171</v>
      </c>
      <c r="S404">
        <v>4</v>
      </c>
      <c r="T404">
        <v>1</v>
      </c>
    </row>
    <row r="405" spans="1:20" x14ac:dyDescent="0.25">
      <c r="A405" s="1" t="s">
        <v>3172</v>
      </c>
      <c r="B405" s="1" t="s">
        <v>3173</v>
      </c>
      <c r="C405" s="1" t="s">
        <v>2198</v>
      </c>
      <c r="D405" s="1" t="s">
        <v>29</v>
      </c>
      <c r="E405" s="1" t="s">
        <v>3128</v>
      </c>
      <c r="F405" s="1" t="s">
        <v>2111</v>
      </c>
      <c r="G405" s="1" t="s">
        <v>3129</v>
      </c>
      <c r="H405" s="1" t="s">
        <v>2052</v>
      </c>
      <c r="I405" s="1" t="s">
        <v>2091</v>
      </c>
      <c r="J405" s="1" t="s">
        <v>3174</v>
      </c>
      <c r="K405" s="1" t="s">
        <v>1572</v>
      </c>
      <c r="L405" s="1" t="s">
        <v>2140</v>
      </c>
      <c r="M405" s="1" t="s">
        <v>2094</v>
      </c>
      <c r="N405" s="1" t="s">
        <v>2105</v>
      </c>
      <c r="O405" s="1" t="s">
        <v>3131</v>
      </c>
      <c r="P405" s="1" t="s">
        <v>3132</v>
      </c>
      <c r="Q405" s="1" t="s">
        <v>2057</v>
      </c>
      <c r="R405" s="1" t="s">
        <v>3175</v>
      </c>
      <c r="S405">
        <v>0</v>
      </c>
      <c r="T405">
        <v>0</v>
      </c>
    </row>
    <row r="406" spans="1:20" x14ac:dyDescent="0.25">
      <c r="A406" s="1" t="s">
        <v>3176</v>
      </c>
      <c r="B406" s="1" t="s">
        <v>3177</v>
      </c>
      <c r="C406" s="1" t="s">
        <v>2198</v>
      </c>
      <c r="D406" s="1" t="s">
        <v>29</v>
      </c>
      <c r="E406" s="1" t="s">
        <v>3156</v>
      </c>
      <c r="F406" s="1" t="s">
        <v>2100</v>
      </c>
      <c r="G406" s="1" t="s">
        <v>3147</v>
      </c>
      <c r="H406" s="1" t="s">
        <v>2052</v>
      </c>
      <c r="I406" s="1" t="s">
        <v>2091</v>
      </c>
      <c r="J406" s="1" t="s">
        <v>3178</v>
      </c>
      <c r="K406" s="1" t="s">
        <v>440</v>
      </c>
      <c r="L406" s="1" t="s">
        <v>3179</v>
      </c>
      <c r="M406" s="1" t="s">
        <v>2094</v>
      </c>
      <c r="N406" s="1" t="s">
        <v>2105</v>
      </c>
      <c r="O406" s="1" t="s">
        <v>3149</v>
      </c>
      <c r="P406" s="1" t="s">
        <v>3150</v>
      </c>
      <c r="Q406" s="1" t="s">
        <v>2057</v>
      </c>
      <c r="R406" s="1" t="s">
        <v>3180</v>
      </c>
      <c r="S406">
        <v>0</v>
      </c>
      <c r="T406">
        <v>0</v>
      </c>
    </row>
    <row r="407" spans="1:20" x14ac:dyDescent="0.25">
      <c r="A407" s="1" t="s">
        <v>3181</v>
      </c>
      <c r="B407" s="1" t="s">
        <v>3182</v>
      </c>
      <c r="C407" s="1" t="s">
        <v>2198</v>
      </c>
      <c r="D407" s="1" t="s">
        <v>29</v>
      </c>
      <c r="E407" s="1" t="s">
        <v>3156</v>
      </c>
      <c r="F407" s="1" t="s">
        <v>2100</v>
      </c>
      <c r="G407" s="1" t="s">
        <v>3147</v>
      </c>
      <c r="H407" s="1" t="s">
        <v>2052</v>
      </c>
      <c r="I407" s="1" t="s">
        <v>2091</v>
      </c>
      <c r="J407" s="1" t="s">
        <v>3183</v>
      </c>
      <c r="K407" s="1" t="s">
        <v>10</v>
      </c>
      <c r="L407" s="1" t="s">
        <v>3184</v>
      </c>
      <c r="M407" s="1" t="s">
        <v>2094</v>
      </c>
      <c r="N407" s="1" t="s">
        <v>2105</v>
      </c>
      <c r="O407" s="1" t="s">
        <v>3149</v>
      </c>
      <c r="P407" s="1" t="s">
        <v>3150</v>
      </c>
      <c r="Q407" s="1" t="s">
        <v>2057</v>
      </c>
      <c r="R407" s="1" t="s">
        <v>3185</v>
      </c>
      <c r="S407">
        <v>0</v>
      </c>
      <c r="T407">
        <v>1</v>
      </c>
    </row>
    <row r="408" spans="1:20" x14ac:dyDescent="0.25">
      <c r="A408" s="1" t="s">
        <v>1927</v>
      </c>
      <c r="B408" s="1" t="s">
        <v>1928</v>
      </c>
      <c r="C408" s="1" t="s">
        <v>2098</v>
      </c>
      <c r="D408" s="1" t="s">
        <v>29</v>
      </c>
      <c r="E408" s="1" t="s">
        <v>3156</v>
      </c>
      <c r="F408" s="1" t="s">
        <v>2100</v>
      </c>
      <c r="G408" s="1" t="s">
        <v>2124</v>
      </c>
      <c r="H408" s="1" t="s">
        <v>2052</v>
      </c>
      <c r="I408" s="1" t="s">
        <v>2091</v>
      </c>
      <c r="J408" s="1" t="s">
        <v>3186</v>
      </c>
      <c r="K408" s="1" t="s">
        <v>1929</v>
      </c>
      <c r="L408" s="1" t="s">
        <v>1930</v>
      </c>
      <c r="M408" s="1" t="s">
        <v>2094</v>
      </c>
      <c r="N408" s="1" t="s">
        <v>2105</v>
      </c>
      <c r="O408" s="1" t="s">
        <v>2127</v>
      </c>
      <c r="P408" s="1" t="s">
        <v>2096</v>
      </c>
      <c r="Q408" s="1" t="s">
        <v>2057</v>
      </c>
      <c r="R408" s="1" t="s">
        <v>3187</v>
      </c>
      <c r="S408">
        <v>0</v>
      </c>
      <c r="T408">
        <v>0</v>
      </c>
    </row>
    <row r="409" spans="1:20" x14ac:dyDescent="0.25">
      <c r="A409" s="1" t="s">
        <v>1227</v>
      </c>
      <c r="B409" s="1" t="s">
        <v>1228</v>
      </c>
      <c r="C409" s="1" t="s">
        <v>2256</v>
      </c>
      <c r="D409" s="1" t="s">
        <v>44</v>
      </c>
      <c r="E409" s="1" t="s">
        <v>3136</v>
      </c>
      <c r="F409" s="1" t="s">
        <v>2050</v>
      </c>
      <c r="G409" s="1" t="s">
        <v>3137</v>
      </c>
      <c r="H409" s="1" t="s">
        <v>2052</v>
      </c>
      <c r="I409" s="1" t="s">
        <v>2091</v>
      </c>
      <c r="J409" s="1" t="s">
        <v>3188</v>
      </c>
      <c r="K409" s="1" t="s">
        <v>12</v>
      </c>
      <c r="L409" s="1" t="s">
        <v>2134</v>
      </c>
      <c r="M409" s="1" t="s">
        <v>2094</v>
      </c>
      <c r="N409" s="1" t="s">
        <v>2056</v>
      </c>
      <c r="O409" s="1" t="s">
        <v>3139</v>
      </c>
      <c r="P409" s="1" t="s">
        <v>3140</v>
      </c>
      <c r="Q409" s="1" t="s">
        <v>2057</v>
      </c>
      <c r="R409" s="1" t="s">
        <v>3189</v>
      </c>
      <c r="S409">
        <v>4</v>
      </c>
      <c r="T409">
        <v>3</v>
      </c>
    </row>
    <row r="410" spans="1:20" x14ac:dyDescent="0.25">
      <c r="A410" s="1" t="s">
        <v>1494</v>
      </c>
      <c r="B410" s="1" t="s">
        <v>1495</v>
      </c>
      <c r="C410" s="1" t="s">
        <v>2109</v>
      </c>
      <c r="D410" s="1" t="s">
        <v>29</v>
      </c>
      <c r="E410" s="1" t="s">
        <v>3159</v>
      </c>
      <c r="F410" s="1" t="s">
        <v>2111</v>
      </c>
      <c r="G410" s="1" t="s">
        <v>2124</v>
      </c>
      <c r="H410" s="1" t="s">
        <v>2052</v>
      </c>
      <c r="I410" s="1" t="s">
        <v>2091</v>
      </c>
      <c r="J410" s="1" t="s">
        <v>3190</v>
      </c>
      <c r="K410" s="1" t="s">
        <v>10</v>
      </c>
      <c r="L410" s="1" t="s">
        <v>2113</v>
      </c>
      <c r="M410" s="1" t="s">
        <v>2094</v>
      </c>
      <c r="N410" s="1" t="s">
        <v>2105</v>
      </c>
      <c r="O410" s="1" t="s">
        <v>2127</v>
      </c>
      <c r="P410" s="1" t="s">
        <v>2096</v>
      </c>
      <c r="Q410" s="1" t="s">
        <v>2057</v>
      </c>
      <c r="R410" s="1" t="s">
        <v>3191</v>
      </c>
      <c r="S410">
        <v>0</v>
      </c>
      <c r="T410">
        <v>5</v>
      </c>
    </row>
    <row r="411" spans="1:20" x14ac:dyDescent="0.25">
      <c r="A411" s="1" t="s">
        <v>1102</v>
      </c>
      <c r="B411" s="1" t="s">
        <v>1103</v>
      </c>
      <c r="C411" s="1" t="s">
        <v>2158</v>
      </c>
      <c r="D411" s="1" t="s">
        <v>44</v>
      </c>
      <c r="E411" s="1" t="s">
        <v>3136</v>
      </c>
      <c r="F411" s="1" t="s">
        <v>2050</v>
      </c>
      <c r="G411" s="1" t="s">
        <v>3192</v>
      </c>
      <c r="H411" s="1" t="s">
        <v>2052</v>
      </c>
      <c r="I411" s="1" t="s">
        <v>2091</v>
      </c>
      <c r="J411" s="1" t="s">
        <v>3193</v>
      </c>
      <c r="K411" s="1" t="s">
        <v>12</v>
      </c>
      <c r="L411" s="1" t="s">
        <v>2134</v>
      </c>
      <c r="M411" s="1" t="s">
        <v>2094</v>
      </c>
      <c r="N411" s="1" t="s">
        <v>2056</v>
      </c>
      <c r="O411" s="1" t="s">
        <v>3194</v>
      </c>
      <c r="P411" s="1" t="s">
        <v>2054</v>
      </c>
      <c r="Q411" s="1" t="s">
        <v>2057</v>
      </c>
      <c r="R411" s="1" t="s">
        <v>3195</v>
      </c>
      <c r="S411">
        <v>4</v>
      </c>
      <c r="T411">
        <v>3</v>
      </c>
    </row>
    <row r="412" spans="1:20" x14ac:dyDescent="0.25">
      <c r="A412" s="1" t="s">
        <v>3196</v>
      </c>
      <c r="B412" s="1" t="s">
        <v>5014</v>
      </c>
      <c r="C412" s="1" t="s">
        <v>2173</v>
      </c>
      <c r="D412" s="1" t="s">
        <v>44</v>
      </c>
      <c r="E412" s="1" t="s">
        <v>3159</v>
      </c>
      <c r="F412" s="1" t="s">
        <v>2050</v>
      </c>
      <c r="G412" s="1" t="s">
        <v>5015</v>
      </c>
      <c r="H412" s="1" t="s">
        <v>2052</v>
      </c>
      <c r="I412" s="1" t="s">
        <v>2091</v>
      </c>
      <c r="J412" s="1" t="s">
        <v>3198</v>
      </c>
      <c r="K412" s="1" t="s">
        <v>12</v>
      </c>
      <c r="L412" s="1" t="s">
        <v>2412</v>
      </c>
      <c r="M412" s="1" t="s">
        <v>2055</v>
      </c>
      <c r="N412" s="1" t="s">
        <v>2056</v>
      </c>
      <c r="O412" s="1" t="s">
        <v>3199</v>
      </c>
      <c r="P412" s="1" t="s">
        <v>2054</v>
      </c>
      <c r="Q412" s="1" t="s">
        <v>2057</v>
      </c>
      <c r="R412" s="1" t="s">
        <v>5016</v>
      </c>
      <c r="S412">
        <v>4</v>
      </c>
      <c r="T412">
        <v>5</v>
      </c>
    </row>
    <row r="413" spans="1:20" x14ac:dyDescent="0.25">
      <c r="A413" s="1" t="s">
        <v>1128</v>
      </c>
      <c r="B413" s="1" t="s">
        <v>1129</v>
      </c>
      <c r="C413" s="1" t="s">
        <v>2158</v>
      </c>
      <c r="D413" s="1" t="s">
        <v>44</v>
      </c>
      <c r="E413" s="1" t="s">
        <v>3159</v>
      </c>
      <c r="F413" s="1" t="s">
        <v>2050</v>
      </c>
      <c r="G413" s="1" t="s">
        <v>3197</v>
      </c>
      <c r="H413" s="1" t="s">
        <v>2052</v>
      </c>
      <c r="I413" s="1" t="s">
        <v>2091</v>
      </c>
      <c r="J413" s="1" t="s">
        <v>3200</v>
      </c>
      <c r="K413" s="1" t="s">
        <v>12</v>
      </c>
      <c r="L413" s="1" t="s">
        <v>2274</v>
      </c>
      <c r="M413" s="1" t="s">
        <v>2094</v>
      </c>
      <c r="N413" s="1" t="s">
        <v>2056</v>
      </c>
      <c r="O413" s="1" t="s">
        <v>3199</v>
      </c>
      <c r="P413" s="1" t="s">
        <v>2096</v>
      </c>
      <c r="Q413" s="1" t="s">
        <v>2057</v>
      </c>
      <c r="R413" s="1" t="s">
        <v>3201</v>
      </c>
      <c r="S413">
        <v>4</v>
      </c>
      <c r="T413">
        <v>2</v>
      </c>
    </row>
    <row r="414" spans="1:20" x14ac:dyDescent="0.25">
      <c r="A414" s="1" t="s">
        <v>1139</v>
      </c>
      <c r="B414" s="1" t="s">
        <v>1140</v>
      </c>
      <c r="C414" s="1" t="s">
        <v>2158</v>
      </c>
      <c r="D414" s="1" t="s">
        <v>44</v>
      </c>
      <c r="E414" s="1" t="s">
        <v>3136</v>
      </c>
      <c r="F414" s="1" t="s">
        <v>2050</v>
      </c>
      <c r="G414" s="1" t="s">
        <v>3192</v>
      </c>
      <c r="H414" s="1" t="s">
        <v>2052</v>
      </c>
      <c r="I414" s="1" t="s">
        <v>2091</v>
      </c>
      <c r="J414" s="1" t="s">
        <v>3202</v>
      </c>
      <c r="K414" s="1" t="s">
        <v>12</v>
      </c>
      <c r="L414" s="1" t="s">
        <v>2134</v>
      </c>
      <c r="M414" s="1" t="s">
        <v>2094</v>
      </c>
      <c r="N414" s="1" t="s">
        <v>2056</v>
      </c>
      <c r="O414" s="1" t="s">
        <v>3194</v>
      </c>
      <c r="P414" s="1" t="s">
        <v>2054</v>
      </c>
      <c r="Q414" s="1" t="s">
        <v>2057</v>
      </c>
      <c r="R414" s="1" t="s">
        <v>3203</v>
      </c>
      <c r="S414">
        <v>4</v>
      </c>
      <c r="T414">
        <v>3</v>
      </c>
    </row>
    <row r="415" spans="1:20" x14ac:dyDescent="0.25">
      <c r="A415" s="1" t="s">
        <v>3204</v>
      </c>
      <c r="B415" s="1" t="s">
        <v>3205</v>
      </c>
      <c r="C415" s="1" t="s">
        <v>2158</v>
      </c>
      <c r="D415" s="1" t="s">
        <v>44</v>
      </c>
      <c r="E415" s="1" t="s">
        <v>3136</v>
      </c>
      <c r="F415" s="1" t="s">
        <v>2050</v>
      </c>
      <c r="G415" s="1" t="s">
        <v>2234</v>
      </c>
      <c r="H415" s="1" t="s">
        <v>2052</v>
      </c>
      <c r="I415" s="1" t="s">
        <v>2091</v>
      </c>
      <c r="J415" s="1" t="s">
        <v>3206</v>
      </c>
      <c r="K415" s="1" t="s">
        <v>12</v>
      </c>
      <c r="L415" s="1" t="s">
        <v>2193</v>
      </c>
      <c r="M415" s="1" t="s">
        <v>2055</v>
      </c>
      <c r="N415" s="1" t="s">
        <v>2056</v>
      </c>
      <c r="O415" s="1" t="s">
        <v>2236</v>
      </c>
      <c r="P415" s="1" t="s">
        <v>2237</v>
      </c>
      <c r="Q415" s="1" t="s">
        <v>2057</v>
      </c>
      <c r="R415" s="1" t="s">
        <v>3207</v>
      </c>
      <c r="S415">
        <v>4</v>
      </c>
      <c r="T415">
        <v>3</v>
      </c>
    </row>
    <row r="416" spans="1:20" x14ac:dyDescent="0.25">
      <c r="A416" s="1" t="s">
        <v>968</v>
      </c>
      <c r="B416" s="1" t="s">
        <v>969</v>
      </c>
      <c r="C416" s="1" t="s">
        <v>2148</v>
      </c>
      <c r="D416" s="1" t="s">
        <v>44</v>
      </c>
      <c r="E416" s="1" t="s">
        <v>3159</v>
      </c>
      <c r="F416" s="1" t="s">
        <v>2050</v>
      </c>
      <c r="G416" s="1" t="s">
        <v>3197</v>
      </c>
      <c r="H416" s="1" t="s">
        <v>2052</v>
      </c>
      <c r="I416" s="1" t="s">
        <v>2091</v>
      </c>
      <c r="J416" s="1" t="s">
        <v>3208</v>
      </c>
      <c r="K416" s="1" t="s">
        <v>12</v>
      </c>
      <c r="L416" s="1" t="s">
        <v>2134</v>
      </c>
      <c r="M416" s="1" t="s">
        <v>2094</v>
      </c>
      <c r="N416" s="1" t="s">
        <v>2056</v>
      </c>
      <c r="O416" s="1" t="s">
        <v>3199</v>
      </c>
      <c r="P416" s="1" t="s">
        <v>2096</v>
      </c>
      <c r="Q416" s="1" t="s">
        <v>2057</v>
      </c>
      <c r="R416" s="1" t="s">
        <v>3209</v>
      </c>
      <c r="S416">
        <v>4</v>
      </c>
      <c r="T416">
        <v>3</v>
      </c>
    </row>
    <row r="417" spans="1:20" x14ac:dyDescent="0.25">
      <c r="A417" s="1" t="s">
        <v>1409</v>
      </c>
      <c r="B417" s="1" t="s">
        <v>1410</v>
      </c>
      <c r="C417" s="1" t="s">
        <v>2109</v>
      </c>
      <c r="D417" s="1" t="s">
        <v>29</v>
      </c>
      <c r="E417" s="1" t="s">
        <v>3159</v>
      </c>
      <c r="F417" s="1" t="s">
        <v>2111</v>
      </c>
      <c r="G417" s="1" t="s">
        <v>3137</v>
      </c>
      <c r="H417" s="1" t="s">
        <v>2052</v>
      </c>
      <c r="I417" s="1" t="s">
        <v>2091</v>
      </c>
      <c r="J417" s="1" t="s">
        <v>3210</v>
      </c>
      <c r="K417" s="1" t="s">
        <v>10</v>
      </c>
      <c r="L417" s="1" t="s">
        <v>2113</v>
      </c>
      <c r="M417" s="1" t="s">
        <v>2094</v>
      </c>
      <c r="N417" s="1" t="s">
        <v>2105</v>
      </c>
      <c r="O417" s="1" t="s">
        <v>3139</v>
      </c>
      <c r="P417" s="1" t="s">
        <v>3140</v>
      </c>
      <c r="Q417" s="1" t="s">
        <v>2057</v>
      </c>
      <c r="R417" s="1" t="s">
        <v>3211</v>
      </c>
      <c r="S417">
        <v>0</v>
      </c>
      <c r="T417">
        <v>5</v>
      </c>
    </row>
    <row r="418" spans="1:20" x14ac:dyDescent="0.25">
      <c r="A418" s="1" t="s">
        <v>1691</v>
      </c>
      <c r="B418" s="1" t="s">
        <v>1692</v>
      </c>
      <c r="C418" s="1" t="s">
        <v>2136</v>
      </c>
      <c r="D418" s="1" t="s">
        <v>29</v>
      </c>
      <c r="E418" s="1" t="s">
        <v>3159</v>
      </c>
      <c r="F418" s="1" t="s">
        <v>2111</v>
      </c>
      <c r="G418" s="1" t="s">
        <v>3137</v>
      </c>
      <c r="H418" s="1" t="s">
        <v>2052</v>
      </c>
      <c r="I418" s="1" t="s">
        <v>2091</v>
      </c>
      <c r="J418" s="1" t="s">
        <v>3212</v>
      </c>
      <c r="K418" s="1" t="s">
        <v>10</v>
      </c>
      <c r="L418" s="1" t="s">
        <v>2134</v>
      </c>
      <c r="M418" s="1" t="s">
        <v>2094</v>
      </c>
      <c r="N418" s="1" t="s">
        <v>2105</v>
      </c>
      <c r="O418" s="1" t="s">
        <v>3139</v>
      </c>
      <c r="P418" s="1" t="s">
        <v>3140</v>
      </c>
      <c r="Q418" s="1" t="s">
        <v>2057</v>
      </c>
      <c r="R418" s="1" t="s">
        <v>3213</v>
      </c>
      <c r="S418">
        <v>0</v>
      </c>
      <c r="T418">
        <v>3</v>
      </c>
    </row>
    <row r="419" spans="1:20" x14ac:dyDescent="0.25">
      <c r="A419" s="1" t="s">
        <v>1693</v>
      </c>
      <c r="B419" s="1" t="s">
        <v>1694</v>
      </c>
      <c r="C419" s="1" t="s">
        <v>2136</v>
      </c>
      <c r="D419" s="1" t="s">
        <v>29</v>
      </c>
      <c r="E419" s="1" t="s">
        <v>3159</v>
      </c>
      <c r="F419" s="1" t="s">
        <v>2111</v>
      </c>
      <c r="G419" s="1" t="s">
        <v>3137</v>
      </c>
      <c r="H419" s="1" t="s">
        <v>2052</v>
      </c>
      <c r="I419" s="1" t="s">
        <v>2091</v>
      </c>
      <c r="J419" s="1" t="s">
        <v>3214</v>
      </c>
      <c r="K419" s="1" t="s">
        <v>1695</v>
      </c>
      <c r="L419" s="1" t="s">
        <v>2274</v>
      </c>
      <c r="M419" s="1" t="s">
        <v>2094</v>
      </c>
      <c r="N419" s="1" t="s">
        <v>2105</v>
      </c>
      <c r="O419" s="1" t="s">
        <v>3139</v>
      </c>
      <c r="P419" s="1" t="s">
        <v>3140</v>
      </c>
      <c r="Q419" s="1" t="s">
        <v>2057</v>
      </c>
      <c r="R419" s="1" t="s">
        <v>3215</v>
      </c>
      <c r="S419">
        <v>2</v>
      </c>
      <c r="T419">
        <v>2</v>
      </c>
    </row>
    <row r="420" spans="1:20" x14ac:dyDescent="0.25">
      <c r="A420" s="1" t="s">
        <v>1809</v>
      </c>
      <c r="B420" s="1" t="s">
        <v>1810</v>
      </c>
      <c r="C420" s="1" t="s">
        <v>2132</v>
      </c>
      <c r="D420" s="1" t="s">
        <v>29</v>
      </c>
      <c r="E420" s="1" t="s">
        <v>3159</v>
      </c>
      <c r="F420" s="1" t="s">
        <v>2111</v>
      </c>
      <c r="G420" s="1" t="s">
        <v>3129</v>
      </c>
      <c r="H420" s="1" t="s">
        <v>2052</v>
      </c>
      <c r="I420" s="1" t="s">
        <v>2091</v>
      </c>
      <c r="J420" s="1" t="s">
        <v>3216</v>
      </c>
      <c r="K420" s="1" t="s">
        <v>1572</v>
      </c>
      <c r="L420" s="1" t="s">
        <v>2140</v>
      </c>
      <c r="M420" s="1" t="s">
        <v>2094</v>
      </c>
      <c r="N420" s="1" t="s">
        <v>2105</v>
      </c>
      <c r="O420" s="1" t="s">
        <v>3131</v>
      </c>
      <c r="P420" s="1" t="s">
        <v>3132</v>
      </c>
      <c r="Q420" s="1" t="s">
        <v>2057</v>
      </c>
      <c r="R420" s="1" t="s">
        <v>3217</v>
      </c>
      <c r="S420">
        <v>0</v>
      </c>
      <c r="T420">
        <v>0</v>
      </c>
    </row>
    <row r="421" spans="1:20" x14ac:dyDescent="0.25">
      <c r="A421" s="1" t="s">
        <v>1331</v>
      </c>
      <c r="B421" s="1" t="s">
        <v>1332</v>
      </c>
      <c r="C421" s="1" t="s">
        <v>2256</v>
      </c>
      <c r="D421" s="1" t="s">
        <v>44</v>
      </c>
      <c r="E421" s="1" t="s">
        <v>3136</v>
      </c>
      <c r="F421" s="1" t="s">
        <v>2050</v>
      </c>
      <c r="G421" s="1" t="s">
        <v>3137</v>
      </c>
      <c r="H421" s="1" t="s">
        <v>2052</v>
      </c>
      <c r="I421" s="1" t="s">
        <v>2091</v>
      </c>
      <c r="J421" s="1" t="s">
        <v>3218</v>
      </c>
      <c r="K421" s="1" t="s">
        <v>12</v>
      </c>
      <c r="L421" s="1" t="s">
        <v>2104</v>
      </c>
      <c r="M421" s="1" t="s">
        <v>2094</v>
      </c>
      <c r="N421" s="1" t="s">
        <v>2056</v>
      </c>
      <c r="O421" s="1" t="s">
        <v>3139</v>
      </c>
      <c r="P421" s="1" t="s">
        <v>3140</v>
      </c>
      <c r="Q421" s="1" t="s">
        <v>2057</v>
      </c>
      <c r="R421" s="1" t="s">
        <v>3219</v>
      </c>
      <c r="S421">
        <v>4</v>
      </c>
      <c r="T421">
        <v>1</v>
      </c>
    </row>
    <row r="422" spans="1:20" x14ac:dyDescent="0.25">
      <c r="A422" s="1" t="s">
        <v>1696</v>
      </c>
      <c r="B422" s="1" t="s">
        <v>1697</v>
      </c>
      <c r="C422" s="1" t="s">
        <v>2136</v>
      </c>
      <c r="D422" s="1" t="s">
        <v>29</v>
      </c>
      <c r="E422" s="1" t="s">
        <v>3159</v>
      </c>
      <c r="F422" s="1" t="s">
        <v>2111</v>
      </c>
      <c r="G422" s="1" t="s">
        <v>2124</v>
      </c>
      <c r="H422" s="1" t="s">
        <v>2052</v>
      </c>
      <c r="I422" s="1" t="s">
        <v>2091</v>
      </c>
      <c r="J422" s="1" t="s">
        <v>3220</v>
      </c>
      <c r="K422" s="1" t="s">
        <v>10</v>
      </c>
      <c r="L422" s="1" t="s">
        <v>2134</v>
      </c>
      <c r="M422" s="1" t="s">
        <v>2094</v>
      </c>
      <c r="N422" s="1" t="s">
        <v>2105</v>
      </c>
      <c r="O422" s="1" t="s">
        <v>2127</v>
      </c>
      <c r="P422" s="1" t="s">
        <v>2096</v>
      </c>
      <c r="Q422" s="1" t="s">
        <v>2057</v>
      </c>
      <c r="R422" s="1" t="s">
        <v>3221</v>
      </c>
      <c r="S422">
        <v>0</v>
      </c>
      <c r="T422">
        <v>3</v>
      </c>
    </row>
    <row r="423" spans="1:20" x14ac:dyDescent="0.25">
      <c r="A423" s="1" t="s">
        <v>1531</v>
      </c>
      <c r="B423" s="1" t="s">
        <v>1532</v>
      </c>
      <c r="C423" s="1" t="s">
        <v>2109</v>
      </c>
      <c r="D423" s="1" t="s">
        <v>999</v>
      </c>
      <c r="E423" s="1" t="s">
        <v>3156</v>
      </c>
      <c r="F423" s="1" t="s">
        <v>2050</v>
      </c>
      <c r="G423" s="1" t="s">
        <v>3197</v>
      </c>
      <c r="H423" s="1" t="s">
        <v>2125</v>
      </c>
      <c r="I423" s="1" t="s">
        <v>2091</v>
      </c>
      <c r="J423" s="1" t="s">
        <v>3222</v>
      </c>
      <c r="K423" s="1" t="s">
        <v>12</v>
      </c>
      <c r="L423" s="1" t="s">
        <v>2140</v>
      </c>
      <c r="M423" s="1" t="s">
        <v>2094</v>
      </c>
      <c r="N423" s="1" t="s">
        <v>2105</v>
      </c>
      <c r="O423" s="1" t="s">
        <v>3199</v>
      </c>
      <c r="P423" s="1" t="s">
        <v>2096</v>
      </c>
      <c r="Q423" s="1" t="s">
        <v>2057</v>
      </c>
      <c r="R423" s="1" t="s">
        <v>3223</v>
      </c>
      <c r="S423">
        <v>4</v>
      </c>
      <c r="T423">
        <v>0</v>
      </c>
    </row>
    <row r="424" spans="1:20" x14ac:dyDescent="0.25">
      <c r="A424" s="1" t="s">
        <v>1487</v>
      </c>
      <c r="B424" s="1" t="s">
        <v>1488</v>
      </c>
      <c r="C424" s="1" t="s">
        <v>2109</v>
      </c>
      <c r="D424" s="1" t="s">
        <v>999</v>
      </c>
      <c r="E424" s="1" t="s">
        <v>3156</v>
      </c>
      <c r="F424" s="1" t="s">
        <v>2050</v>
      </c>
      <c r="G424" s="1" t="s">
        <v>3197</v>
      </c>
      <c r="H424" s="1" t="s">
        <v>2125</v>
      </c>
      <c r="I424" s="1" t="s">
        <v>2091</v>
      </c>
      <c r="J424" s="1" t="s">
        <v>3224</v>
      </c>
      <c r="K424" s="1" t="s">
        <v>12</v>
      </c>
      <c r="L424" s="1" t="s">
        <v>2140</v>
      </c>
      <c r="M424" s="1" t="s">
        <v>2094</v>
      </c>
      <c r="N424" s="1" t="s">
        <v>2105</v>
      </c>
      <c r="O424" s="1" t="s">
        <v>3199</v>
      </c>
      <c r="P424" s="1" t="s">
        <v>2096</v>
      </c>
      <c r="Q424" s="1" t="s">
        <v>2057</v>
      </c>
      <c r="R424" s="1" t="s">
        <v>3225</v>
      </c>
      <c r="S424">
        <v>4</v>
      </c>
      <c r="T424">
        <v>0</v>
      </c>
    </row>
    <row r="425" spans="1:20" x14ac:dyDescent="0.25">
      <c r="A425" s="1" t="s">
        <v>1490</v>
      </c>
      <c r="B425" s="1" t="s">
        <v>1491</v>
      </c>
      <c r="C425" s="1" t="s">
        <v>2109</v>
      </c>
      <c r="D425" s="1" t="s">
        <v>999</v>
      </c>
      <c r="E425" s="1" t="s">
        <v>3156</v>
      </c>
      <c r="F425" s="1" t="s">
        <v>2050</v>
      </c>
      <c r="G425" s="1" t="s">
        <v>3197</v>
      </c>
      <c r="H425" s="1" t="s">
        <v>2125</v>
      </c>
      <c r="I425" s="1" t="s">
        <v>2091</v>
      </c>
      <c r="J425" s="1" t="s">
        <v>3226</v>
      </c>
      <c r="K425" s="1" t="s">
        <v>12</v>
      </c>
      <c r="L425" s="1" t="s">
        <v>2140</v>
      </c>
      <c r="M425" s="1" t="s">
        <v>2094</v>
      </c>
      <c r="N425" s="1" t="s">
        <v>2105</v>
      </c>
      <c r="O425" s="1" t="s">
        <v>3199</v>
      </c>
      <c r="P425" s="1" t="s">
        <v>2096</v>
      </c>
      <c r="Q425" s="1" t="s">
        <v>2057</v>
      </c>
      <c r="R425" s="1" t="s">
        <v>3227</v>
      </c>
      <c r="S425">
        <v>4</v>
      </c>
      <c r="T425">
        <v>0</v>
      </c>
    </row>
    <row r="426" spans="1:20" x14ac:dyDescent="0.25">
      <c r="A426" s="1" t="s">
        <v>1135</v>
      </c>
      <c r="B426" s="1" t="s">
        <v>1136</v>
      </c>
      <c r="C426" s="1" t="s">
        <v>2158</v>
      </c>
      <c r="D426" s="1" t="s">
        <v>44</v>
      </c>
      <c r="E426" s="1" t="s">
        <v>3136</v>
      </c>
      <c r="F426" s="1" t="s">
        <v>2050</v>
      </c>
      <c r="G426" s="1" t="s">
        <v>3137</v>
      </c>
      <c r="H426" s="1" t="s">
        <v>2052</v>
      </c>
      <c r="I426" s="1" t="s">
        <v>2091</v>
      </c>
      <c r="J426" s="1" t="s">
        <v>3228</v>
      </c>
      <c r="K426" s="1" t="s">
        <v>13</v>
      </c>
      <c r="L426" s="1" t="s">
        <v>3229</v>
      </c>
      <c r="M426" s="1" t="s">
        <v>2094</v>
      </c>
      <c r="N426" s="1" t="s">
        <v>2056</v>
      </c>
      <c r="O426" s="1" t="s">
        <v>3139</v>
      </c>
      <c r="P426" s="1" t="s">
        <v>3140</v>
      </c>
      <c r="Q426" s="1" t="s">
        <v>2057</v>
      </c>
      <c r="R426" s="1" t="s">
        <v>3230</v>
      </c>
      <c r="S426">
        <v>6</v>
      </c>
      <c r="T426">
        <v>1</v>
      </c>
    </row>
    <row r="427" spans="1:20" x14ac:dyDescent="0.25">
      <c r="A427" s="1" t="s">
        <v>1159</v>
      </c>
      <c r="B427" s="1" t="s">
        <v>1160</v>
      </c>
      <c r="C427" s="1" t="s">
        <v>2158</v>
      </c>
      <c r="D427" s="1" t="s">
        <v>999</v>
      </c>
      <c r="E427" s="1" t="s">
        <v>3159</v>
      </c>
      <c r="F427" s="1" t="s">
        <v>2050</v>
      </c>
      <c r="G427" s="1" t="s">
        <v>3197</v>
      </c>
      <c r="H427" s="1" t="s">
        <v>2125</v>
      </c>
      <c r="I427" s="1" t="s">
        <v>2091</v>
      </c>
      <c r="J427" s="1" t="s">
        <v>3231</v>
      </c>
      <c r="K427" s="1" t="s">
        <v>12</v>
      </c>
      <c r="L427" s="1" t="s">
        <v>2274</v>
      </c>
      <c r="M427" s="1" t="s">
        <v>2094</v>
      </c>
      <c r="N427" s="1" t="s">
        <v>2105</v>
      </c>
      <c r="O427" s="1" t="s">
        <v>3199</v>
      </c>
      <c r="P427" s="1" t="s">
        <v>2096</v>
      </c>
      <c r="Q427" s="1" t="s">
        <v>2057</v>
      </c>
      <c r="R427" s="1" t="s">
        <v>3232</v>
      </c>
      <c r="S427">
        <v>4</v>
      </c>
      <c r="T427">
        <v>2</v>
      </c>
    </row>
    <row r="428" spans="1:20" x14ac:dyDescent="0.25">
      <c r="A428" s="1" t="s">
        <v>1120</v>
      </c>
      <c r="B428" s="1" t="s">
        <v>1121</v>
      </c>
      <c r="C428" s="1" t="s">
        <v>2158</v>
      </c>
      <c r="D428" s="1" t="s">
        <v>999</v>
      </c>
      <c r="E428" s="1" t="s">
        <v>3159</v>
      </c>
      <c r="F428" s="1" t="s">
        <v>2050</v>
      </c>
      <c r="G428" s="1" t="s">
        <v>3197</v>
      </c>
      <c r="H428" s="1" t="s">
        <v>2125</v>
      </c>
      <c r="I428" s="1" t="s">
        <v>2091</v>
      </c>
      <c r="J428" s="1" t="s">
        <v>3233</v>
      </c>
      <c r="K428" s="1" t="s">
        <v>12</v>
      </c>
      <c r="L428" s="1" t="s">
        <v>2274</v>
      </c>
      <c r="M428" s="1" t="s">
        <v>2094</v>
      </c>
      <c r="N428" s="1" t="s">
        <v>2105</v>
      </c>
      <c r="O428" s="1" t="s">
        <v>3199</v>
      </c>
      <c r="P428" s="1" t="s">
        <v>2096</v>
      </c>
      <c r="Q428" s="1" t="s">
        <v>2057</v>
      </c>
      <c r="R428" s="1" t="s">
        <v>3234</v>
      </c>
      <c r="S428">
        <v>4</v>
      </c>
      <c r="T428">
        <v>2</v>
      </c>
    </row>
    <row r="429" spans="1:20" x14ac:dyDescent="0.25">
      <c r="A429" s="1" t="s">
        <v>1113</v>
      </c>
      <c r="B429" s="1" t="s">
        <v>1114</v>
      </c>
      <c r="C429" s="1" t="s">
        <v>2158</v>
      </c>
      <c r="D429" s="1" t="s">
        <v>999</v>
      </c>
      <c r="E429" s="1" t="s">
        <v>3159</v>
      </c>
      <c r="F429" s="1" t="s">
        <v>2050</v>
      </c>
      <c r="G429" s="1" t="s">
        <v>3197</v>
      </c>
      <c r="H429" s="1" t="s">
        <v>2125</v>
      </c>
      <c r="I429" s="1" t="s">
        <v>2091</v>
      </c>
      <c r="J429" s="1" t="s">
        <v>3235</v>
      </c>
      <c r="K429" s="1" t="s">
        <v>12</v>
      </c>
      <c r="L429" s="1" t="s">
        <v>2274</v>
      </c>
      <c r="M429" s="1" t="s">
        <v>2094</v>
      </c>
      <c r="N429" s="1" t="s">
        <v>2105</v>
      </c>
      <c r="O429" s="1" t="s">
        <v>3199</v>
      </c>
      <c r="P429" s="1" t="s">
        <v>2096</v>
      </c>
      <c r="Q429" s="1" t="s">
        <v>2057</v>
      </c>
      <c r="R429" s="1" t="s">
        <v>3236</v>
      </c>
      <c r="S429">
        <v>4</v>
      </c>
      <c r="T429">
        <v>2</v>
      </c>
    </row>
    <row r="430" spans="1:20" x14ac:dyDescent="0.25">
      <c r="A430" s="1" t="s">
        <v>1031</v>
      </c>
      <c r="B430" s="1" t="s">
        <v>1032</v>
      </c>
      <c r="C430" s="1" t="s">
        <v>2158</v>
      </c>
      <c r="D430" s="1" t="s">
        <v>44</v>
      </c>
      <c r="E430" s="1" t="s">
        <v>3121</v>
      </c>
      <c r="F430" s="1" t="s">
        <v>2050</v>
      </c>
      <c r="G430" s="1" t="s">
        <v>3137</v>
      </c>
      <c r="H430" s="1" t="s">
        <v>2052</v>
      </c>
      <c r="I430" s="1" t="s">
        <v>2091</v>
      </c>
      <c r="J430" s="1" t="s">
        <v>3237</v>
      </c>
      <c r="K430" s="1" t="s">
        <v>10</v>
      </c>
      <c r="L430" s="1" t="s">
        <v>2161</v>
      </c>
      <c r="M430" s="1" t="s">
        <v>2094</v>
      </c>
      <c r="N430" s="1" t="s">
        <v>2056</v>
      </c>
      <c r="O430" s="1" t="s">
        <v>3139</v>
      </c>
      <c r="P430" s="1" t="s">
        <v>3140</v>
      </c>
      <c r="Q430" s="1" t="s">
        <v>2057</v>
      </c>
      <c r="R430" s="1" t="s">
        <v>3238</v>
      </c>
      <c r="S430">
        <v>0</v>
      </c>
      <c r="T430">
        <v>6</v>
      </c>
    </row>
    <row r="431" spans="1:20" x14ac:dyDescent="0.25">
      <c r="A431" s="1" t="s">
        <v>1568</v>
      </c>
      <c r="B431" s="1" t="s">
        <v>1569</v>
      </c>
      <c r="C431" s="1" t="s">
        <v>2120</v>
      </c>
      <c r="D431" s="1" t="s">
        <v>29</v>
      </c>
      <c r="E431" s="1" t="s">
        <v>3159</v>
      </c>
      <c r="F431" s="1" t="s">
        <v>2111</v>
      </c>
      <c r="G431" s="1" t="s">
        <v>3137</v>
      </c>
      <c r="H431" s="1" t="s">
        <v>2052</v>
      </c>
      <c r="I431" s="1" t="s">
        <v>2091</v>
      </c>
      <c r="J431" s="1" t="s">
        <v>3239</v>
      </c>
      <c r="K431" s="1" t="s">
        <v>10</v>
      </c>
      <c r="L431" s="1" t="s">
        <v>2152</v>
      </c>
      <c r="M431" s="1" t="s">
        <v>2094</v>
      </c>
      <c r="N431" s="1" t="s">
        <v>2105</v>
      </c>
      <c r="O431" s="1" t="s">
        <v>3139</v>
      </c>
      <c r="P431" s="1" t="s">
        <v>3140</v>
      </c>
      <c r="Q431" s="1" t="s">
        <v>2057</v>
      </c>
      <c r="R431" s="1" t="s">
        <v>3240</v>
      </c>
      <c r="S431">
        <v>0</v>
      </c>
      <c r="T431">
        <v>4</v>
      </c>
    </row>
    <row r="432" spans="1:20" x14ac:dyDescent="0.25">
      <c r="A432" s="1" t="s">
        <v>1411</v>
      </c>
      <c r="B432" s="1" t="s">
        <v>1412</v>
      </c>
      <c r="C432" s="1" t="s">
        <v>2109</v>
      </c>
      <c r="D432" s="1" t="s">
        <v>29</v>
      </c>
      <c r="E432" s="1" t="s">
        <v>3121</v>
      </c>
      <c r="F432" s="1" t="s">
        <v>2111</v>
      </c>
      <c r="G432" s="1" t="s">
        <v>3137</v>
      </c>
      <c r="H432" s="1" t="s">
        <v>2052</v>
      </c>
      <c r="I432" s="1" t="s">
        <v>2091</v>
      </c>
      <c r="J432" s="1" t="s">
        <v>3241</v>
      </c>
      <c r="K432" s="1" t="s">
        <v>10</v>
      </c>
      <c r="L432" s="1" t="s">
        <v>2093</v>
      </c>
      <c r="M432" s="1" t="s">
        <v>2094</v>
      </c>
      <c r="N432" s="1" t="s">
        <v>2105</v>
      </c>
      <c r="O432" s="1" t="s">
        <v>3139</v>
      </c>
      <c r="P432" s="1" t="s">
        <v>3140</v>
      </c>
      <c r="Q432" s="1" t="s">
        <v>2057</v>
      </c>
      <c r="R432" s="1" t="s">
        <v>3242</v>
      </c>
      <c r="S432">
        <v>0</v>
      </c>
      <c r="T432">
        <v>7</v>
      </c>
    </row>
    <row r="433" spans="1:20" x14ac:dyDescent="0.25">
      <c r="A433" s="1" t="s">
        <v>1570</v>
      </c>
      <c r="B433" s="1" t="s">
        <v>1571</v>
      </c>
      <c r="C433" s="1" t="s">
        <v>2120</v>
      </c>
      <c r="D433" s="1" t="s">
        <v>29</v>
      </c>
      <c r="E433" s="1" t="s">
        <v>3159</v>
      </c>
      <c r="F433" s="1" t="s">
        <v>2111</v>
      </c>
      <c r="G433" s="1" t="s">
        <v>3129</v>
      </c>
      <c r="H433" s="1" t="s">
        <v>2052</v>
      </c>
      <c r="I433" s="1" t="s">
        <v>2091</v>
      </c>
      <c r="J433" s="1" t="s">
        <v>3243</v>
      </c>
      <c r="K433" s="1" t="s">
        <v>1572</v>
      </c>
      <c r="L433" s="1" t="s">
        <v>3244</v>
      </c>
      <c r="M433" s="1" t="s">
        <v>2094</v>
      </c>
      <c r="N433" s="1" t="s">
        <v>2105</v>
      </c>
      <c r="O433" s="1" t="s">
        <v>3131</v>
      </c>
      <c r="P433" s="1" t="s">
        <v>3132</v>
      </c>
      <c r="Q433" s="1" t="s">
        <v>2057</v>
      </c>
      <c r="R433" s="1" t="s">
        <v>3245</v>
      </c>
      <c r="S433">
        <v>0</v>
      </c>
      <c r="T433">
        <v>0</v>
      </c>
    </row>
    <row r="434" spans="1:20" x14ac:dyDescent="0.25">
      <c r="A434" s="1" t="s">
        <v>1196</v>
      </c>
      <c r="B434" s="1" t="s">
        <v>1197</v>
      </c>
      <c r="C434" s="1" t="s">
        <v>2256</v>
      </c>
      <c r="D434" s="1" t="s">
        <v>29</v>
      </c>
      <c r="E434" s="1" t="s">
        <v>3121</v>
      </c>
      <c r="F434" s="1" t="s">
        <v>2111</v>
      </c>
      <c r="G434" s="1" t="s">
        <v>2124</v>
      </c>
      <c r="H434" s="1" t="s">
        <v>2052</v>
      </c>
      <c r="I434" s="1" t="s">
        <v>2091</v>
      </c>
      <c r="J434" s="1" t="s">
        <v>3246</v>
      </c>
      <c r="K434" s="1" t="s">
        <v>12</v>
      </c>
      <c r="L434" s="1" t="s">
        <v>2134</v>
      </c>
      <c r="M434" s="1" t="s">
        <v>2094</v>
      </c>
      <c r="N434" s="1" t="s">
        <v>2105</v>
      </c>
      <c r="O434" s="1" t="s">
        <v>2127</v>
      </c>
      <c r="P434" s="1" t="s">
        <v>2096</v>
      </c>
      <c r="Q434" s="1" t="s">
        <v>2057</v>
      </c>
      <c r="R434" s="1" t="s">
        <v>3247</v>
      </c>
      <c r="S434">
        <v>4</v>
      </c>
      <c r="T434">
        <v>3</v>
      </c>
    </row>
    <row r="435" spans="1:20" x14ac:dyDescent="0.25">
      <c r="A435" s="1" t="s">
        <v>1573</v>
      </c>
      <c r="B435" s="1" t="s">
        <v>1574</v>
      </c>
      <c r="C435" s="1" t="s">
        <v>2120</v>
      </c>
      <c r="D435" s="1" t="s">
        <v>29</v>
      </c>
      <c r="E435" s="1" t="s">
        <v>3159</v>
      </c>
      <c r="F435" s="1" t="s">
        <v>2111</v>
      </c>
      <c r="G435" s="1" t="s">
        <v>2124</v>
      </c>
      <c r="H435" s="1" t="s">
        <v>2052</v>
      </c>
      <c r="I435" s="1" t="s">
        <v>2091</v>
      </c>
      <c r="J435" s="1" t="s">
        <v>3248</v>
      </c>
      <c r="K435" s="1" t="s">
        <v>10</v>
      </c>
      <c r="L435" s="1" t="s">
        <v>2113</v>
      </c>
      <c r="M435" s="1" t="s">
        <v>2094</v>
      </c>
      <c r="N435" s="1" t="s">
        <v>2105</v>
      </c>
      <c r="O435" s="1" t="s">
        <v>2127</v>
      </c>
      <c r="P435" s="1" t="s">
        <v>2096</v>
      </c>
      <c r="Q435" s="1" t="s">
        <v>2057</v>
      </c>
      <c r="R435" s="1" t="s">
        <v>3249</v>
      </c>
      <c r="S435">
        <v>0</v>
      </c>
      <c r="T435">
        <v>5</v>
      </c>
    </row>
    <row r="436" spans="1:20" x14ac:dyDescent="0.25">
      <c r="A436" s="1" t="s">
        <v>5095</v>
      </c>
      <c r="B436" s="1" t="s">
        <v>5096</v>
      </c>
      <c r="C436" s="1" t="s">
        <v>2148</v>
      </c>
      <c r="D436" s="1" t="s">
        <v>44</v>
      </c>
      <c r="E436" s="1" t="s">
        <v>3121</v>
      </c>
      <c r="F436" s="1" t="s">
        <v>2050</v>
      </c>
      <c r="G436" s="1" t="s">
        <v>3197</v>
      </c>
      <c r="H436" s="1" t="s">
        <v>2052</v>
      </c>
      <c r="I436" s="1" t="s">
        <v>2091</v>
      </c>
      <c r="J436" s="1" t="s">
        <v>5097</v>
      </c>
      <c r="K436" s="1" t="s">
        <v>12</v>
      </c>
      <c r="L436" s="1" t="s">
        <v>2134</v>
      </c>
      <c r="M436" s="1" t="s">
        <v>2055</v>
      </c>
      <c r="N436" s="1" t="s">
        <v>2056</v>
      </c>
      <c r="O436" s="1" t="s">
        <v>3199</v>
      </c>
      <c r="P436" s="1" t="s">
        <v>2096</v>
      </c>
      <c r="Q436" s="1" t="s">
        <v>2057</v>
      </c>
      <c r="R436" s="1" t="s">
        <v>5098</v>
      </c>
      <c r="S436">
        <v>4</v>
      </c>
      <c r="T436">
        <v>3</v>
      </c>
    </row>
    <row r="437" spans="1:20" x14ac:dyDescent="0.25">
      <c r="A437" s="1" t="s">
        <v>5099</v>
      </c>
      <c r="B437" s="1" t="s">
        <v>5100</v>
      </c>
      <c r="C437" s="1" t="s">
        <v>2148</v>
      </c>
      <c r="D437" s="1" t="s">
        <v>44</v>
      </c>
      <c r="E437" s="1" t="s">
        <v>5101</v>
      </c>
      <c r="F437" s="1" t="s">
        <v>2050</v>
      </c>
      <c r="G437" s="1" t="s">
        <v>3197</v>
      </c>
      <c r="H437" s="1" t="s">
        <v>2052</v>
      </c>
      <c r="I437" s="1" t="s">
        <v>2091</v>
      </c>
      <c r="J437" s="1" t="s">
        <v>5120</v>
      </c>
      <c r="K437" s="1" t="s">
        <v>12</v>
      </c>
      <c r="L437" s="1" t="s">
        <v>2134</v>
      </c>
      <c r="M437" s="1" t="s">
        <v>2055</v>
      </c>
      <c r="N437" s="1" t="s">
        <v>2056</v>
      </c>
      <c r="O437" s="1" t="s">
        <v>3199</v>
      </c>
      <c r="P437" s="1" t="s">
        <v>2096</v>
      </c>
      <c r="Q437" s="1" t="s">
        <v>2057</v>
      </c>
      <c r="R437" s="1" t="s">
        <v>5194</v>
      </c>
      <c r="S437">
        <v>4</v>
      </c>
      <c r="T437">
        <v>3</v>
      </c>
    </row>
    <row r="438" spans="1:20" x14ac:dyDescent="0.25">
      <c r="A438" s="1" t="s">
        <v>1454</v>
      </c>
      <c r="B438" s="1" t="s">
        <v>1455</v>
      </c>
      <c r="C438" s="1" t="s">
        <v>2109</v>
      </c>
      <c r="D438" s="1" t="s">
        <v>999</v>
      </c>
      <c r="E438" s="1" t="s">
        <v>3121</v>
      </c>
      <c r="F438" s="1" t="s">
        <v>2111</v>
      </c>
      <c r="G438" s="1" t="s">
        <v>3137</v>
      </c>
      <c r="H438" s="1" t="s">
        <v>2125</v>
      </c>
      <c r="I438" s="1" t="s">
        <v>2091</v>
      </c>
      <c r="J438" s="1" t="s">
        <v>3250</v>
      </c>
      <c r="K438" s="1" t="s">
        <v>12</v>
      </c>
      <c r="L438" s="1" t="s">
        <v>2274</v>
      </c>
      <c r="M438" s="1" t="s">
        <v>2094</v>
      </c>
      <c r="N438" s="1" t="s">
        <v>2105</v>
      </c>
      <c r="O438" s="1" t="s">
        <v>3139</v>
      </c>
      <c r="P438" s="1" t="s">
        <v>3140</v>
      </c>
      <c r="Q438" s="1" t="s">
        <v>2057</v>
      </c>
      <c r="R438" s="1" t="s">
        <v>3251</v>
      </c>
      <c r="S438">
        <v>4</v>
      </c>
      <c r="T438">
        <v>2</v>
      </c>
    </row>
    <row r="439" spans="1:20" x14ac:dyDescent="0.25">
      <c r="A439" s="1" t="s">
        <v>1655</v>
      </c>
      <c r="B439" s="1" t="s">
        <v>1656</v>
      </c>
      <c r="C439" s="1" t="s">
        <v>2120</v>
      </c>
      <c r="D439" s="1" t="s">
        <v>999</v>
      </c>
      <c r="E439" s="1" t="s">
        <v>3159</v>
      </c>
      <c r="F439" s="1" t="s">
        <v>2111</v>
      </c>
      <c r="G439" s="1" t="s">
        <v>2124</v>
      </c>
      <c r="H439" s="1" t="s">
        <v>2125</v>
      </c>
      <c r="I439" s="1" t="s">
        <v>2091</v>
      </c>
      <c r="J439" s="1" t="s">
        <v>3252</v>
      </c>
      <c r="K439" s="1" t="s">
        <v>10</v>
      </c>
      <c r="L439" s="1" t="s">
        <v>2134</v>
      </c>
      <c r="M439" s="1" t="s">
        <v>2094</v>
      </c>
      <c r="N439" s="1" t="s">
        <v>2105</v>
      </c>
      <c r="O439" s="1" t="s">
        <v>2127</v>
      </c>
      <c r="P439" s="1" t="s">
        <v>2096</v>
      </c>
      <c r="Q439" s="1" t="s">
        <v>2057</v>
      </c>
      <c r="R439" s="1" t="s">
        <v>3253</v>
      </c>
      <c r="S439">
        <v>0</v>
      </c>
      <c r="T439">
        <v>3</v>
      </c>
    </row>
    <row r="440" spans="1:20" x14ac:dyDescent="0.25">
      <c r="A440" s="1" t="s">
        <v>1771</v>
      </c>
      <c r="B440" s="1" t="s">
        <v>1772</v>
      </c>
      <c r="C440" s="1" t="s">
        <v>2136</v>
      </c>
      <c r="D440" s="1" t="s">
        <v>999</v>
      </c>
      <c r="E440" s="1" t="s">
        <v>3159</v>
      </c>
      <c r="F440" s="1" t="s">
        <v>2111</v>
      </c>
      <c r="G440" s="1" t="s">
        <v>2124</v>
      </c>
      <c r="H440" s="1" t="s">
        <v>2125</v>
      </c>
      <c r="I440" s="1" t="s">
        <v>2091</v>
      </c>
      <c r="J440" s="1" t="s">
        <v>3254</v>
      </c>
      <c r="K440" s="1" t="s">
        <v>10</v>
      </c>
      <c r="L440" s="1" t="s">
        <v>2134</v>
      </c>
      <c r="M440" s="1" t="s">
        <v>2094</v>
      </c>
      <c r="N440" s="1" t="s">
        <v>2105</v>
      </c>
      <c r="O440" s="1" t="s">
        <v>2127</v>
      </c>
      <c r="P440" s="1" t="s">
        <v>2096</v>
      </c>
      <c r="Q440" s="1" t="s">
        <v>2057</v>
      </c>
      <c r="R440" s="1" t="s">
        <v>3255</v>
      </c>
      <c r="S440">
        <v>0</v>
      </c>
      <c r="T440">
        <v>3</v>
      </c>
    </row>
    <row r="441" spans="1:20" x14ac:dyDescent="0.25">
      <c r="A441" s="1" t="s">
        <v>1575</v>
      </c>
      <c r="B441" s="1" t="s">
        <v>1576</v>
      </c>
      <c r="C441" s="1" t="s">
        <v>2120</v>
      </c>
      <c r="D441" s="1" t="s">
        <v>29</v>
      </c>
      <c r="E441" s="1" t="s">
        <v>3159</v>
      </c>
      <c r="F441" s="1" t="s">
        <v>2111</v>
      </c>
      <c r="G441" s="1" t="s">
        <v>2124</v>
      </c>
      <c r="H441" s="1" t="s">
        <v>2052</v>
      </c>
      <c r="I441" s="1" t="s">
        <v>2091</v>
      </c>
      <c r="J441" s="1" t="s">
        <v>3256</v>
      </c>
      <c r="K441" s="1" t="s">
        <v>10</v>
      </c>
      <c r="L441" s="1" t="s">
        <v>2152</v>
      </c>
      <c r="M441" s="1" t="s">
        <v>2094</v>
      </c>
      <c r="N441" s="1" t="s">
        <v>2105</v>
      </c>
      <c r="O441" s="1" t="s">
        <v>2127</v>
      </c>
      <c r="P441" s="1" t="s">
        <v>2096</v>
      </c>
      <c r="Q441" s="1" t="s">
        <v>2057</v>
      </c>
      <c r="R441" s="1" t="s">
        <v>3257</v>
      </c>
      <c r="S441">
        <v>0</v>
      </c>
      <c r="T441">
        <v>4</v>
      </c>
    </row>
    <row r="442" spans="1:20" x14ac:dyDescent="0.25">
      <c r="A442" s="1" t="s">
        <v>1657</v>
      </c>
      <c r="B442" s="1" t="s">
        <v>1658</v>
      </c>
      <c r="C442" s="1" t="s">
        <v>2120</v>
      </c>
      <c r="D442" s="1" t="s">
        <v>999</v>
      </c>
      <c r="E442" s="1" t="s">
        <v>3159</v>
      </c>
      <c r="F442" s="1" t="s">
        <v>2111</v>
      </c>
      <c r="G442" s="1" t="s">
        <v>3137</v>
      </c>
      <c r="H442" s="1" t="s">
        <v>2125</v>
      </c>
      <c r="I442" s="1" t="s">
        <v>2091</v>
      </c>
      <c r="J442" s="1" t="s">
        <v>3258</v>
      </c>
      <c r="K442" s="1" t="s">
        <v>10</v>
      </c>
      <c r="L442" s="1" t="s">
        <v>2134</v>
      </c>
      <c r="M442" s="1" t="s">
        <v>2094</v>
      </c>
      <c r="N442" s="1" t="s">
        <v>2105</v>
      </c>
      <c r="O442" s="1" t="s">
        <v>3139</v>
      </c>
      <c r="P442" s="1" t="s">
        <v>3140</v>
      </c>
      <c r="Q442" s="1" t="s">
        <v>2057</v>
      </c>
      <c r="R442" s="1" t="s">
        <v>3259</v>
      </c>
      <c r="S442">
        <v>0</v>
      </c>
      <c r="T442">
        <v>3</v>
      </c>
    </row>
    <row r="443" spans="1:20" x14ac:dyDescent="0.25">
      <c r="A443" s="1" t="s">
        <v>1784</v>
      </c>
      <c r="B443" s="1" t="s">
        <v>1785</v>
      </c>
      <c r="C443" s="1" t="s">
        <v>2136</v>
      </c>
      <c r="D443" s="1" t="s">
        <v>999</v>
      </c>
      <c r="E443" s="1" t="s">
        <v>3159</v>
      </c>
      <c r="F443" s="1" t="s">
        <v>2111</v>
      </c>
      <c r="G443" s="1" t="s">
        <v>3137</v>
      </c>
      <c r="H443" s="1" t="s">
        <v>2125</v>
      </c>
      <c r="I443" s="1" t="s">
        <v>2091</v>
      </c>
      <c r="J443" s="1" t="s">
        <v>3260</v>
      </c>
      <c r="K443" s="1" t="s">
        <v>10</v>
      </c>
      <c r="L443" s="1" t="s">
        <v>379</v>
      </c>
      <c r="M443" s="1" t="s">
        <v>2094</v>
      </c>
      <c r="N443" s="1" t="s">
        <v>2105</v>
      </c>
      <c r="O443" s="1" t="s">
        <v>3139</v>
      </c>
      <c r="P443" s="1" t="s">
        <v>3140</v>
      </c>
      <c r="Q443" s="1" t="s">
        <v>2057</v>
      </c>
      <c r="R443" s="1" t="s">
        <v>3261</v>
      </c>
      <c r="S443">
        <v>0</v>
      </c>
      <c r="T443">
        <v>3</v>
      </c>
    </row>
    <row r="444" spans="1:20" x14ac:dyDescent="0.25">
      <c r="A444" s="1" t="s">
        <v>1726</v>
      </c>
      <c r="B444" s="1" t="s">
        <v>1727</v>
      </c>
      <c r="C444" s="1" t="s">
        <v>2136</v>
      </c>
      <c r="D444" s="1" t="s">
        <v>999</v>
      </c>
      <c r="E444" s="1" t="s">
        <v>3159</v>
      </c>
      <c r="F444" s="1" t="s">
        <v>2111</v>
      </c>
      <c r="G444" s="1" t="s">
        <v>3137</v>
      </c>
      <c r="H444" s="1" t="s">
        <v>2125</v>
      </c>
      <c r="I444" s="1" t="s">
        <v>2091</v>
      </c>
      <c r="J444" s="1" t="s">
        <v>3262</v>
      </c>
      <c r="K444" s="1" t="s">
        <v>10</v>
      </c>
      <c r="L444" s="1" t="s">
        <v>2134</v>
      </c>
      <c r="M444" s="1" t="s">
        <v>2094</v>
      </c>
      <c r="N444" s="1" t="s">
        <v>2105</v>
      </c>
      <c r="O444" s="1" t="s">
        <v>3139</v>
      </c>
      <c r="P444" s="1" t="s">
        <v>3140</v>
      </c>
      <c r="Q444" s="1" t="s">
        <v>2057</v>
      </c>
      <c r="R444" s="1" t="s">
        <v>3263</v>
      </c>
      <c r="S444">
        <v>0</v>
      </c>
      <c r="T444">
        <v>3</v>
      </c>
    </row>
    <row r="445" spans="1:20" x14ac:dyDescent="0.25">
      <c r="A445" s="1" t="s">
        <v>1523</v>
      </c>
      <c r="B445" s="1" t="s">
        <v>1524</v>
      </c>
      <c r="C445" s="1" t="s">
        <v>2109</v>
      </c>
      <c r="D445" s="1" t="s">
        <v>999</v>
      </c>
      <c r="E445" s="1" t="s">
        <v>3121</v>
      </c>
      <c r="F445" s="1" t="s">
        <v>2111</v>
      </c>
      <c r="G445" s="1" t="s">
        <v>2124</v>
      </c>
      <c r="H445" s="1" t="s">
        <v>2125</v>
      </c>
      <c r="I445" s="1" t="s">
        <v>2091</v>
      </c>
      <c r="J445" s="1" t="s">
        <v>3264</v>
      </c>
      <c r="K445" s="1" t="s">
        <v>10</v>
      </c>
      <c r="L445" s="1" t="s">
        <v>2134</v>
      </c>
      <c r="M445" s="1" t="s">
        <v>2094</v>
      </c>
      <c r="N445" s="1" t="s">
        <v>2105</v>
      </c>
      <c r="O445" s="1" t="s">
        <v>2127</v>
      </c>
      <c r="P445" s="1" t="s">
        <v>2096</v>
      </c>
      <c r="Q445" s="1" t="s">
        <v>2057</v>
      </c>
      <c r="R445" s="1" t="s">
        <v>3265</v>
      </c>
      <c r="S445">
        <v>0</v>
      </c>
      <c r="T445">
        <v>3</v>
      </c>
    </row>
    <row r="446" spans="1:20" x14ac:dyDescent="0.25">
      <c r="A446" s="1" t="s">
        <v>1525</v>
      </c>
      <c r="B446" s="1" t="s">
        <v>1526</v>
      </c>
      <c r="C446" s="1" t="s">
        <v>2109</v>
      </c>
      <c r="D446" s="1" t="s">
        <v>999</v>
      </c>
      <c r="E446" s="1" t="s">
        <v>3121</v>
      </c>
      <c r="F446" s="1" t="s">
        <v>2111</v>
      </c>
      <c r="G446" s="1" t="s">
        <v>2124</v>
      </c>
      <c r="H446" s="1" t="s">
        <v>2125</v>
      </c>
      <c r="I446" s="1" t="s">
        <v>2091</v>
      </c>
      <c r="J446" s="1" t="s">
        <v>3266</v>
      </c>
      <c r="K446" s="1" t="s">
        <v>12</v>
      </c>
      <c r="L446" s="1" t="s">
        <v>2104</v>
      </c>
      <c r="M446" s="1" t="s">
        <v>2094</v>
      </c>
      <c r="N446" s="1" t="s">
        <v>2105</v>
      </c>
      <c r="O446" s="1" t="s">
        <v>2127</v>
      </c>
      <c r="P446" s="1" t="s">
        <v>2096</v>
      </c>
      <c r="Q446" s="1" t="s">
        <v>2057</v>
      </c>
      <c r="R446" s="1" t="s">
        <v>3267</v>
      </c>
      <c r="S446">
        <v>4</v>
      </c>
      <c r="T446">
        <v>1</v>
      </c>
    </row>
    <row r="447" spans="1:20" x14ac:dyDescent="0.25">
      <c r="A447" s="1" t="s">
        <v>1550</v>
      </c>
      <c r="B447" s="1" t="s">
        <v>1551</v>
      </c>
      <c r="C447" s="1" t="s">
        <v>2109</v>
      </c>
      <c r="D447" s="1" t="s">
        <v>29</v>
      </c>
      <c r="E447" s="1" t="s">
        <v>3268</v>
      </c>
      <c r="F447" s="1" t="s">
        <v>2050</v>
      </c>
      <c r="G447" s="1" t="s">
        <v>2124</v>
      </c>
      <c r="H447" s="1" t="s">
        <v>2052</v>
      </c>
      <c r="I447" s="1" t="s">
        <v>2091</v>
      </c>
      <c r="J447" s="1" t="s">
        <v>3269</v>
      </c>
      <c r="K447" s="1" t="s">
        <v>10</v>
      </c>
      <c r="L447" s="1" t="s">
        <v>2412</v>
      </c>
      <c r="M447" s="1" t="s">
        <v>2055</v>
      </c>
      <c r="N447" s="1" t="s">
        <v>2105</v>
      </c>
      <c r="O447" s="1" t="s">
        <v>2127</v>
      </c>
      <c r="P447" s="1" t="s">
        <v>2096</v>
      </c>
      <c r="Q447" s="1" t="s">
        <v>2057</v>
      </c>
      <c r="R447" s="1" t="s">
        <v>3270</v>
      </c>
      <c r="S447">
        <v>0</v>
      </c>
      <c r="T447">
        <v>5</v>
      </c>
    </row>
    <row r="448" spans="1:20" x14ac:dyDescent="0.25">
      <c r="A448" s="1" t="s">
        <v>1605</v>
      </c>
      <c r="B448" s="1" t="s">
        <v>1606</v>
      </c>
      <c r="C448" s="1" t="s">
        <v>2120</v>
      </c>
      <c r="D448" s="1" t="s">
        <v>999</v>
      </c>
      <c r="E448" s="1" t="s">
        <v>3159</v>
      </c>
      <c r="F448" s="1" t="s">
        <v>2111</v>
      </c>
      <c r="G448" s="1" t="s">
        <v>3137</v>
      </c>
      <c r="H448" s="1" t="s">
        <v>2125</v>
      </c>
      <c r="I448" s="1" t="s">
        <v>2091</v>
      </c>
      <c r="J448" s="1" t="s">
        <v>3271</v>
      </c>
      <c r="K448" s="1" t="s">
        <v>10</v>
      </c>
      <c r="L448" s="1" t="s">
        <v>2113</v>
      </c>
      <c r="M448" s="1" t="s">
        <v>2094</v>
      </c>
      <c r="N448" s="1" t="s">
        <v>2105</v>
      </c>
      <c r="O448" s="1" t="s">
        <v>3139</v>
      </c>
      <c r="P448" s="1" t="s">
        <v>3140</v>
      </c>
      <c r="Q448" s="1" t="s">
        <v>2057</v>
      </c>
      <c r="R448" s="1" t="s">
        <v>3272</v>
      </c>
      <c r="S448">
        <v>0</v>
      </c>
      <c r="T448">
        <v>5</v>
      </c>
    </row>
    <row r="449" spans="1:20" x14ac:dyDescent="0.25">
      <c r="A449" s="1" t="s">
        <v>981</v>
      </c>
      <c r="B449" s="1" t="s">
        <v>982</v>
      </c>
      <c r="C449" s="1" t="s">
        <v>2158</v>
      </c>
      <c r="D449" s="1" t="s">
        <v>29</v>
      </c>
      <c r="E449" s="1" t="s">
        <v>3121</v>
      </c>
      <c r="F449" s="1" t="s">
        <v>2111</v>
      </c>
      <c r="G449" s="1" t="s">
        <v>2124</v>
      </c>
      <c r="H449" s="1" t="s">
        <v>2052</v>
      </c>
      <c r="I449" s="1" t="s">
        <v>2091</v>
      </c>
      <c r="J449" s="1" t="s">
        <v>3273</v>
      </c>
      <c r="K449" s="1" t="s">
        <v>10</v>
      </c>
      <c r="L449" s="1" t="s">
        <v>2093</v>
      </c>
      <c r="M449" s="1" t="s">
        <v>2094</v>
      </c>
      <c r="N449" s="1" t="s">
        <v>2105</v>
      </c>
      <c r="O449" s="1" t="s">
        <v>2127</v>
      </c>
      <c r="P449" s="1" t="s">
        <v>2096</v>
      </c>
      <c r="Q449" s="1" t="s">
        <v>2057</v>
      </c>
      <c r="R449" s="1" t="s">
        <v>3274</v>
      </c>
      <c r="S449">
        <v>0</v>
      </c>
      <c r="T449">
        <v>7</v>
      </c>
    </row>
    <row r="450" spans="1:20" x14ac:dyDescent="0.25">
      <c r="A450" s="1" t="s">
        <v>1294</v>
      </c>
      <c r="B450" s="1" t="s">
        <v>1295</v>
      </c>
      <c r="C450" s="1" t="s">
        <v>2256</v>
      </c>
      <c r="D450" s="1" t="s">
        <v>44</v>
      </c>
      <c r="E450" s="1" t="s">
        <v>3159</v>
      </c>
      <c r="F450" s="1" t="s">
        <v>2050</v>
      </c>
      <c r="G450" s="1" t="s">
        <v>2090</v>
      </c>
      <c r="H450" s="1" t="s">
        <v>2052</v>
      </c>
      <c r="I450" s="1" t="s">
        <v>2091</v>
      </c>
      <c r="J450" s="1" t="s">
        <v>3275</v>
      </c>
      <c r="K450" s="1" t="s">
        <v>12</v>
      </c>
      <c r="L450" s="1" t="s">
        <v>2274</v>
      </c>
      <c r="M450" s="1" t="s">
        <v>2094</v>
      </c>
      <c r="N450" s="1" t="s">
        <v>2056</v>
      </c>
      <c r="O450" s="1" t="s">
        <v>2095</v>
      </c>
      <c r="P450" s="1" t="s">
        <v>2096</v>
      </c>
      <c r="Q450" s="1" t="s">
        <v>2057</v>
      </c>
      <c r="R450" s="1" t="s">
        <v>3276</v>
      </c>
      <c r="S450">
        <v>4</v>
      </c>
      <c r="T450">
        <v>2</v>
      </c>
    </row>
    <row r="451" spans="1:20" x14ac:dyDescent="0.25">
      <c r="A451" s="1" t="s">
        <v>1577</v>
      </c>
      <c r="B451" s="1" t="s">
        <v>1578</v>
      </c>
      <c r="C451" s="1" t="s">
        <v>2120</v>
      </c>
      <c r="D451" s="1" t="s">
        <v>29</v>
      </c>
      <c r="E451" s="1" t="s">
        <v>3159</v>
      </c>
      <c r="F451" s="1" t="s">
        <v>2111</v>
      </c>
      <c r="G451" s="1" t="s">
        <v>3137</v>
      </c>
      <c r="H451" s="1" t="s">
        <v>2052</v>
      </c>
      <c r="I451" s="1" t="s">
        <v>2091</v>
      </c>
      <c r="J451" s="1" t="s">
        <v>3277</v>
      </c>
      <c r="K451" s="1" t="s">
        <v>1322</v>
      </c>
      <c r="L451" s="1" t="s">
        <v>2113</v>
      </c>
      <c r="M451" s="1" t="s">
        <v>2094</v>
      </c>
      <c r="N451" s="1" t="s">
        <v>2105</v>
      </c>
      <c r="O451" s="1" t="s">
        <v>3139</v>
      </c>
      <c r="P451" s="1" t="s">
        <v>3140</v>
      </c>
      <c r="Q451" s="1" t="s">
        <v>2057</v>
      </c>
      <c r="R451" s="1" t="s">
        <v>3278</v>
      </c>
      <c r="S451">
        <v>0</v>
      </c>
      <c r="T451">
        <v>5</v>
      </c>
    </row>
    <row r="452" spans="1:20" x14ac:dyDescent="0.25">
      <c r="A452" s="1" t="s">
        <v>1413</v>
      </c>
      <c r="B452" s="1" t="s">
        <v>1414</v>
      </c>
      <c r="C452" s="1" t="s">
        <v>2109</v>
      </c>
      <c r="D452" s="1" t="s">
        <v>29</v>
      </c>
      <c r="E452" s="1" t="s">
        <v>3121</v>
      </c>
      <c r="F452" s="1" t="s">
        <v>2111</v>
      </c>
      <c r="G452" s="1" t="s">
        <v>2124</v>
      </c>
      <c r="H452" s="1" t="s">
        <v>2052</v>
      </c>
      <c r="I452" s="1" t="s">
        <v>2091</v>
      </c>
      <c r="J452" s="1" t="s">
        <v>3279</v>
      </c>
      <c r="K452" s="1" t="s">
        <v>12</v>
      </c>
      <c r="L452" s="1" t="s">
        <v>2104</v>
      </c>
      <c r="M452" s="1" t="s">
        <v>2094</v>
      </c>
      <c r="N452" s="1" t="s">
        <v>2105</v>
      </c>
      <c r="O452" s="1" t="s">
        <v>2127</v>
      </c>
      <c r="P452" s="1" t="s">
        <v>2096</v>
      </c>
      <c r="Q452" s="1" t="s">
        <v>2057</v>
      </c>
      <c r="R452" s="1" t="s">
        <v>3280</v>
      </c>
      <c r="S452">
        <v>4</v>
      </c>
      <c r="T452">
        <v>1</v>
      </c>
    </row>
    <row r="453" spans="1:20" x14ac:dyDescent="0.25">
      <c r="A453" s="1" t="s">
        <v>1131</v>
      </c>
      <c r="B453" s="1" t="s">
        <v>1132</v>
      </c>
      <c r="C453" s="1" t="s">
        <v>2158</v>
      </c>
      <c r="D453" s="1" t="s">
        <v>44</v>
      </c>
      <c r="E453" s="1" t="s">
        <v>3136</v>
      </c>
      <c r="F453" s="1" t="s">
        <v>2050</v>
      </c>
      <c r="G453" s="1" t="s">
        <v>2090</v>
      </c>
      <c r="H453" s="1" t="s">
        <v>2052</v>
      </c>
      <c r="I453" s="1" t="s">
        <v>2091</v>
      </c>
      <c r="J453" s="1" t="s">
        <v>3281</v>
      </c>
      <c r="K453" s="1" t="s">
        <v>12</v>
      </c>
      <c r="L453" s="1" t="s">
        <v>2274</v>
      </c>
      <c r="M453" s="1" t="s">
        <v>2094</v>
      </c>
      <c r="N453" s="1" t="s">
        <v>2056</v>
      </c>
      <c r="O453" s="1" t="s">
        <v>2095</v>
      </c>
      <c r="P453" s="1" t="s">
        <v>2096</v>
      </c>
      <c r="Q453" s="1" t="s">
        <v>2057</v>
      </c>
      <c r="R453" s="1" t="s">
        <v>3282</v>
      </c>
      <c r="S453">
        <v>4</v>
      </c>
      <c r="T453">
        <v>2</v>
      </c>
    </row>
    <row r="454" spans="1:20" x14ac:dyDescent="0.25">
      <c r="A454" s="1" t="s">
        <v>1641</v>
      </c>
      <c r="B454" s="1" t="s">
        <v>1642</v>
      </c>
      <c r="C454" s="1" t="s">
        <v>2120</v>
      </c>
      <c r="D454" s="1" t="s">
        <v>29</v>
      </c>
      <c r="E454" s="1" t="s">
        <v>3136</v>
      </c>
      <c r="F454" s="1" t="s">
        <v>2100</v>
      </c>
      <c r="G454" s="1" t="s">
        <v>3283</v>
      </c>
      <c r="H454" s="1" t="s">
        <v>2052</v>
      </c>
      <c r="I454" s="1" t="s">
        <v>2091</v>
      </c>
      <c r="J454" s="1" t="s">
        <v>3284</v>
      </c>
      <c r="K454" s="1" t="s">
        <v>12</v>
      </c>
      <c r="L454" s="1" t="s">
        <v>2641</v>
      </c>
      <c r="M454" s="1" t="s">
        <v>2094</v>
      </c>
      <c r="N454" s="1" t="s">
        <v>2105</v>
      </c>
      <c r="O454" s="1" t="s">
        <v>3285</v>
      </c>
      <c r="P454" s="1" t="s">
        <v>2096</v>
      </c>
      <c r="Q454" s="1" t="s">
        <v>2057</v>
      </c>
      <c r="R454" s="1" t="s">
        <v>3286</v>
      </c>
      <c r="S454">
        <v>4</v>
      </c>
      <c r="T454">
        <v>0.5</v>
      </c>
    </row>
    <row r="455" spans="1:20" x14ac:dyDescent="0.25">
      <c r="A455" s="1" t="s">
        <v>1335</v>
      </c>
      <c r="B455" s="1" t="s">
        <v>1336</v>
      </c>
      <c r="C455" s="1" t="s">
        <v>2256</v>
      </c>
      <c r="D455" s="1" t="s">
        <v>44</v>
      </c>
      <c r="E455" s="1" t="s">
        <v>3136</v>
      </c>
      <c r="F455" s="1" t="s">
        <v>2050</v>
      </c>
      <c r="G455" s="1" t="s">
        <v>3283</v>
      </c>
      <c r="H455" s="1" t="s">
        <v>2052</v>
      </c>
      <c r="I455" s="1" t="s">
        <v>2091</v>
      </c>
      <c r="J455" s="1" t="s">
        <v>3287</v>
      </c>
      <c r="K455" s="1" t="s">
        <v>12</v>
      </c>
      <c r="L455" s="1" t="s">
        <v>2274</v>
      </c>
      <c r="M455" s="1" t="s">
        <v>2094</v>
      </c>
      <c r="N455" s="1" t="s">
        <v>2056</v>
      </c>
      <c r="O455" s="1" t="s">
        <v>3285</v>
      </c>
      <c r="P455" s="1" t="s">
        <v>2096</v>
      </c>
      <c r="Q455" s="1" t="s">
        <v>2057</v>
      </c>
      <c r="R455" s="1" t="s">
        <v>3288</v>
      </c>
      <c r="S455">
        <v>4</v>
      </c>
      <c r="T455">
        <v>2</v>
      </c>
    </row>
    <row r="456" spans="1:20" x14ac:dyDescent="0.25">
      <c r="A456" s="1" t="s">
        <v>661</v>
      </c>
      <c r="B456" s="1" t="s">
        <v>662</v>
      </c>
      <c r="C456" s="1" t="s">
        <v>2173</v>
      </c>
      <c r="D456" s="1" t="s">
        <v>44</v>
      </c>
      <c r="E456" s="1" t="s">
        <v>3167</v>
      </c>
      <c r="F456" s="1" t="s">
        <v>2050</v>
      </c>
      <c r="G456" s="1" t="s">
        <v>3289</v>
      </c>
      <c r="H456" s="1" t="s">
        <v>2052</v>
      </c>
      <c r="I456" s="1" t="s">
        <v>2091</v>
      </c>
      <c r="J456" s="1" t="s">
        <v>3290</v>
      </c>
      <c r="K456" s="1" t="s">
        <v>12</v>
      </c>
      <c r="L456" s="1" t="s">
        <v>2113</v>
      </c>
      <c r="M456" s="1" t="s">
        <v>2094</v>
      </c>
      <c r="N456" s="1" t="s">
        <v>2056</v>
      </c>
      <c r="O456" s="1" t="s">
        <v>3291</v>
      </c>
      <c r="P456" s="1" t="s">
        <v>2425</v>
      </c>
      <c r="Q456" s="1" t="s">
        <v>2057</v>
      </c>
      <c r="R456" s="1" t="s">
        <v>3292</v>
      </c>
      <c r="S456">
        <v>4</v>
      </c>
      <c r="T456">
        <v>5</v>
      </c>
    </row>
    <row r="457" spans="1:20" x14ac:dyDescent="0.25">
      <c r="A457" s="1" t="s">
        <v>1508</v>
      </c>
      <c r="B457" s="1" t="s">
        <v>1509</v>
      </c>
      <c r="C457" s="1" t="s">
        <v>2109</v>
      </c>
      <c r="D457" s="1" t="s">
        <v>29</v>
      </c>
      <c r="E457" s="1" t="s">
        <v>3167</v>
      </c>
      <c r="F457" s="1" t="s">
        <v>2111</v>
      </c>
      <c r="G457" s="1" t="s">
        <v>3137</v>
      </c>
      <c r="H457" s="1" t="s">
        <v>2052</v>
      </c>
      <c r="I457" s="1" t="s">
        <v>2091</v>
      </c>
      <c r="J457" s="1" t="s">
        <v>3293</v>
      </c>
      <c r="K457" s="1" t="s">
        <v>10</v>
      </c>
      <c r="L457" s="1" t="s">
        <v>2113</v>
      </c>
      <c r="M457" s="1" t="s">
        <v>2094</v>
      </c>
      <c r="N457" s="1" t="s">
        <v>2105</v>
      </c>
      <c r="O457" s="1" t="s">
        <v>3139</v>
      </c>
      <c r="P457" s="1" t="s">
        <v>3140</v>
      </c>
      <c r="Q457" s="1" t="s">
        <v>2057</v>
      </c>
      <c r="R457" s="1" t="s">
        <v>3294</v>
      </c>
      <c r="S457">
        <v>0</v>
      </c>
      <c r="T457">
        <v>5</v>
      </c>
    </row>
    <row r="458" spans="1:20" x14ac:dyDescent="0.25">
      <c r="A458" s="1" t="s">
        <v>908</v>
      </c>
      <c r="B458" s="1" t="s">
        <v>909</v>
      </c>
      <c r="C458" s="1" t="s">
        <v>2148</v>
      </c>
      <c r="D458" s="1" t="s">
        <v>44</v>
      </c>
      <c r="E458" s="1" t="s">
        <v>2372</v>
      </c>
      <c r="F458" s="1" t="s">
        <v>2050</v>
      </c>
      <c r="G458" s="1" t="s">
        <v>2376</v>
      </c>
      <c r="H458" s="1" t="s">
        <v>2052</v>
      </c>
      <c r="I458" s="1" t="s">
        <v>2091</v>
      </c>
      <c r="J458" s="1" t="s">
        <v>3295</v>
      </c>
      <c r="K458" s="1" t="s">
        <v>12</v>
      </c>
      <c r="L458" s="1" t="s">
        <v>2134</v>
      </c>
      <c r="M458" s="1" t="s">
        <v>2094</v>
      </c>
      <c r="N458" s="1" t="s">
        <v>2056</v>
      </c>
      <c r="O458" s="1" t="s">
        <v>2378</v>
      </c>
      <c r="P458" s="1" t="s">
        <v>2379</v>
      </c>
      <c r="Q458" s="1" t="s">
        <v>2057</v>
      </c>
      <c r="R458" s="1" t="s">
        <v>3296</v>
      </c>
      <c r="S458">
        <v>4</v>
      </c>
      <c r="T458">
        <v>3</v>
      </c>
    </row>
    <row r="459" spans="1:20" x14ac:dyDescent="0.25">
      <c r="A459" s="1" t="s">
        <v>910</v>
      </c>
      <c r="B459" s="1" t="s">
        <v>911</v>
      </c>
      <c r="C459" s="1" t="s">
        <v>2148</v>
      </c>
      <c r="D459" s="1" t="s">
        <v>44</v>
      </c>
      <c r="E459" s="1" t="s">
        <v>2372</v>
      </c>
      <c r="F459" s="1" t="s">
        <v>2050</v>
      </c>
      <c r="G459" s="1" t="s">
        <v>2376</v>
      </c>
      <c r="H459" s="1" t="s">
        <v>2052</v>
      </c>
      <c r="I459" s="1" t="s">
        <v>2091</v>
      </c>
      <c r="J459" s="1" t="s">
        <v>3297</v>
      </c>
      <c r="K459" s="1" t="s">
        <v>12</v>
      </c>
      <c r="L459" s="1" t="s">
        <v>2134</v>
      </c>
      <c r="M459" s="1" t="s">
        <v>2094</v>
      </c>
      <c r="N459" s="1" t="s">
        <v>2056</v>
      </c>
      <c r="O459" s="1" t="s">
        <v>2378</v>
      </c>
      <c r="P459" s="1" t="s">
        <v>2379</v>
      </c>
      <c r="Q459" s="1" t="s">
        <v>2057</v>
      </c>
      <c r="R459" s="1" t="s">
        <v>3298</v>
      </c>
      <c r="S459">
        <v>4</v>
      </c>
      <c r="T459">
        <v>3</v>
      </c>
    </row>
    <row r="460" spans="1:20" x14ac:dyDescent="0.25">
      <c r="A460" s="1" t="s">
        <v>912</v>
      </c>
      <c r="B460" s="1" t="s">
        <v>913</v>
      </c>
      <c r="C460" s="1" t="s">
        <v>2148</v>
      </c>
      <c r="D460" s="1" t="s">
        <v>44</v>
      </c>
      <c r="E460" s="1" t="s">
        <v>2372</v>
      </c>
      <c r="F460" s="1" t="s">
        <v>2050</v>
      </c>
      <c r="G460" s="1" t="s">
        <v>2376</v>
      </c>
      <c r="H460" s="1" t="s">
        <v>2052</v>
      </c>
      <c r="I460" s="1" t="s">
        <v>2091</v>
      </c>
      <c r="J460" s="1" t="s">
        <v>3299</v>
      </c>
      <c r="K460" s="1" t="s">
        <v>12</v>
      </c>
      <c r="L460" s="1" t="s">
        <v>2134</v>
      </c>
      <c r="M460" s="1" t="s">
        <v>2094</v>
      </c>
      <c r="N460" s="1" t="s">
        <v>2056</v>
      </c>
      <c r="O460" s="1" t="s">
        <v>2378</v>
      </c>
      <c r="P460" s="1" t="s">
        <v>2379</v>
      </c>
      <c r="Q460" s="1" t="s">
        <v>2057</v>
      </c>
      <c r="R460" s="1" t="s">
        <v>3300</v>
      </c>
      <c r="S460">
        <v>4</v>
      </c>
      <c r="T460">
        <v>3</v>
      </c>
    </row>
    <row r="461" spans="1:20" x14ac:dyDescent="0.25">
      <c r="A461" s="1" t="s">
        <v>1198</v>
      </c>
      <c r="B461" s="1" t="s">
        <v>1199</v>
      </c>
      <c r="C461" s="1" t="s">
        <v>2256</v>
      </c>
      <c r="D461" s="1" t="s">
        <v>29</v>
      </c>
      <c r="E461" s="1" t="s">
        <v>2372</v>
      </c>
      <c r="F461" s="1" t="s">
        <v>2111</v>
      </c>
      <c r="G461" s="1" t="s">
        <v>2376</v>
      </c>
      <c r="H461" s="1" t="s">
        <v>2052</v>
      </c>
      <c r="I461" s="1" t="s">
        <v>2091</v>
      </c>
      <c r="J461" s="1" t="s">
        <v>3301</v>
      </c>
      <c r="K461" s="1" t="s">
        <v>10</v>
      </c>
      <c r="L461" s="1" t="s">
        <v>2113</v>
      </c>
      <c r="M461" s="1" t="s">
        <v>2094</v>
      </c>
      <c r="N461" s="1" t="s">
        <v>2105</v>
      </c>
      <c r="O461" s="1" t="s">
        <v>2378</v>
      </c>
      <c r="P461" s="1" t="s">
        <v>2379</v>
      </c>
      <c r="Q461" s="1" t="s">
        <v>2057</v>
      </c>
      <c r="R461" s="1" t="s">
        <v>3302</v>
      </c>
      <c r="S461">
        <v>0</v>
      </c>
      <c r="T461">
        <v>5</v>
      </c>
    </row>
    <row r="462" spans="1:20" x14ac:dyDescent="0.25">
      <c r="A462" s="1" t="s">
        <v>417</v>
      </c>
      <c r="B462" s="1" t="s">
        <v>418</v>
      </c>
      <c r="C462" s="1" t="s">
        <v>2313</v>
      </c>
      <c r="D462" s="1" t="s">
        <v>44</v>
      </c>
      <c r="E462" s="1" t="s">
        <v>2415</v>
      </c>
      <c r="F462" s="1" t="s">
        <v>2050</v>
      </c>
      <c r="G462" s="1" t="s">
        <v>2090</v>
      </c>
      <c r="H462" s="1" t="s">
        <v>2052</v>
      </c>
      <c r="I462" s="1" t="s">
        <v>2091</v>
      </c>
      <c r="J462" s="1" t="s">
        <v>3303</v>
      </c>
      <c r="K462" s="1" t="s">
        <v>12</v>
      </c>
      <c r="L462" s="1" t="s">
        <v>2113</v>
      </c>
      <c r="M462" s="1" t="s">
        <v>2094</v>
      </c>
      <c r="N462" s="1" t="s">
        <v>2056</v>
      </c>
      <c r="O462" s="1" t="s">
        <v>2095</v>
      </c>
      <c r="P462" s="1" t="s">
        <v>2096</v>
      </c>
      <c r="Q462" s="1" t="s">
        <v>2057</v>
      </c>
      <c r="R462" s="1" t="s">
        <v>3304</v>
      </c>
      <c r="S462">
        <v>4</v>
      </c>
      <c r="T462">
        <v>5</v>
      </c>
    </row>
    <row r="463" spans="1:20" x14ac:dyDescent="0.25">
      <c r="A463" s="1" t="s">
        <v>1415</v>
      </c>
      <c r="B463" s="1" t="s">
        <v>1416</v>
      </c>
      <c r="C463" s="1" t="s">
        <v>2109</v>
      </c>
      <c r="D463" s="1" t="s">
        <v>29</v>
      </c>
      <c r="E463" s="1" t="s">
        <v>2372</v>
      </c>
      <c r="F463" s="1" t="s">
        <v>2111</v>
      </c>
      <c r="G463" s="1" t="s">
        <v>3137</v>
      </c>
      <c r="H463" s="1" t="s">
        <v>2052</v>
      </c>
      <c r="I463" s="1" t="s">
        <v>2091</v>
      </c>
      <c r="J463" s="1" t="s">
        <v>3305</v>
      </c>
      <c r="K463" s="1" t="s">
        <v>12</v>
      </c>
      <c r="L463" s="1" t="s">
        <v>2104</v>
      </c>
      <c r="M463" s="1" t="s">
        <v>2094</v>
      </c>
      <c r="N463" s="1" t="s">
        <v>2105</v>
      </c>
      <c r="O463" s="1" t="s">
        <v>3139</v>
      </c>
      <c r="P463" s="1" t="s">
        <v>3140</v>
      </c>
      <c r="Q463" s="1" t="s">
        <v>2057</v>
      </c>
      <c r="R463" s="1" t="s">
        <v>3306</v>
      </c>
      <c r="S463">
        <v>4</v>
      </c>
      <c r="T463">
        <v>1</v>
      </c>
    </row>
    <row r="464" spans="1:20" x14ac:dyDescent="0.25">
      <c r="A464" s="1" t="s">
        <v>983</v>
      </c>
      <c r="B464" s="1" t="s">
        <v>984</v>
      </c>
      <c r="C464" s="1" t="s">
        <v>2158</v>
      </c>
      <c r="D464" s="1" t="s">
        <v>29</v>
      </c>
      <c r="E464" s="1" t="s">
        <v>3128</v>
      </c>
      <c r="F464" s="1" t="s">
        <v>2111</v>
      </c>
      <c r="G464" s="1" t="s">
        <v>3129</v>
      </c>
      <c r="H464" s="1" t="s">
        <v>2052</v>
      </c>
      <c r="I464" s="1" t="s">
        <v>2091</v>
      </c>
      <c r="J464" s="1" t="s">
        <v>3307</v>
      </c>
      <c r="K464" s="1" t="s">
        <v>12</v>
      </c>
      <c r="L464" s="1" t="s">
        <v>2134</v>
      </c>
      <c r="M464" s="1" t="s">
        <v>2094</v>
      </c>
      <c r="N464" s="1" t="s">
        <v>2105</v>
      </c>
      <c r="O464" s="1" t="s">
        <v>3131</v>
      </c>
      <c r="P464" s="1" t="s">
        <v>3132</v>
      </c>
      <c r="Q464" s="1" t="s">
        <v>2057</v>
      </c>
      <c r="R464" s="1" t="s">
        <v>3308</v>
      </c>
      <c r="S464">
        <v>4</v>
      </c>
      <c r="T464">
        <v>3</v>
      </c>
    </row>
    <row r="465" spans="1:20" x14ac:dyDescent="0.25">
      <c r="A465" s="1" t="s">
        <v>1033</v>
      </c>
      <c r="B465" s="1" t="s">
        <v>1034</v>
      </c>
      <c r="C465" s="1" t="s">
        <v>2158</v>
      </c>
      <c r="D465" s="1" t="s">
        <v>44</v>
      </c>
      <c r="E465" s="1" t="s">
        <v>2372</v>
      </c>
      <c r="F465" s="1" t="s">
        <v>2050</v>
      </c>
      <c r="G465" s="1" t="s">
        <v>3137</v>
      </c>
      <c r="H465" s="1" t="s">
        <v>2052</v>
      </c>
      <c r="I465" s="1" t="s">
        <v>2091</v>
      </c>
      <c r="J465" s="1" t="s">
        <v>3309</v>
      </c>
      <c r="K465" s="1" t="s">
        <v>12</v>
      </c>
      <c r="L465" s="1" t="s">
        <v>2104</v>
      </c>
      <c r="M465" s="1" t="s">
        <v>2094</v>
      </c>
      <c r="N465" s="1" t="s">
        <v>2056</v>
      </c>
      <c r="O465" s="1" t="s">
        <v>3139</v>
      </c>
      <c r="P465" s="1" t="s">
        <v>3140</v>
      </c>
      <c r="Q465" s="1" t="s">
        <v>2057</v>
      </c>
      <c r="R465" s="1" t="s">
        <v>3310</v>
      </c>
      <c r="S465">
        <v>4</v>
      </c>
      <c r="T465">
        <v>1</v>
      </c>
    </row>
    <row r="466" spans="1:20" x14ac:dyDescent="0.25">
      <c r="A466" s="1" t="s">
        <v>1229</v>
      </c>
      <c r="B466" s="1" t="s">
        <v>1230</v>
      </c>
      <c r="C466" s="1" t="s">
        <v>2256</v>
      </c>
      <c r="D466" s="1" t="s">
        <v>44</v>
      </c>
      <c r="E466" s="1" t="s">
        <v>2372</v>
      </c>
      <c r="F466" s="1" t="s">
        <v>2050</v>
      </c>
      <c r="G466" s="1" t="s">
        <v>3137</v>
      </c>
      <c r="H466" s="1" t="s">
        <v>2052</v>
      </c>
      <c r="I466" s="1" t="s">
        <v>2091</v>
      </c>
      <c r="J466" s="1" t="s">
        <v>3311</v>
      </c>
      <c r="K466" s="1" t="s">
        <v>12</v>
      </c>
      <c r="L466" s="1" t="s">
        <v>2104</v>
      </c>
      <c r="M466" s="1" t="s">
        <v>2094</v>
      </c>
      <c r="N466" s="1" t="s">
        <v>2056</v>
      </c>
      <c r="O466" s="1" t="s">
        <v>3139</v>
      </c>
      <c r="P466" s="1" t="s">
        <v>3140</v>
      </c>
      <c r="Q466" s="1" t="s">
        <v>2057</v>
      </c>
      <c r="R466" s="1" t="s">
        <v>3312</v>
      </c>
      <c r="S466">
        <v>4</v>
      </c>
      <c r="T466">
        <v>1</v>
      </c>
    </row>
    <row r="467" spans="1:20" x14ac:dyDescent="0.25">
      <c r="A467" s="1" t="s">
        <v>1035</v>
      </c>
      <c r="B467" s="1" t="s">
        <v>1036</v>
      </c>
      <c r="C467" s="1" t="s">
        <v>2158</v>
      </c>
      <c r="D467" s="1" t="s">
        <v>44</v>
      </c>
      <c r="E467" s="1" t="s">
        <v>2372</v>
      </c>
      <c r="F467" s="1" t="s">
        <v>2100</v>
      </c>
      <c r="G467" s="1" t="s">
        <v>3137</v>
      </c>
      <c r="H467" s="1" t="s">
        <v>2052</v>
      </c>
      <c r="I467" s="1" t="s">
        <v>2091</v>
      </c>
      <c r="J467" s="1" t="s">
        <v>3313</v>
      </c>
      <c r="K467" s="1" t="s">
        <v>10</v>
      </c>
      <c r="L467" s="1" t="s">
        <v>2093</v>
      </c>
      <c r="M467" s="1" t="s">
        <v>2094</v>
      </c>
      <c r="N467" s="1" t="s">
        <v>2056</v>
      </c>
      <c r="O467" s="1" t="s">
        <v>3139</v>
      </c>
      <c r="P467" s="1" t="s">
        <v>3140</v>
      </c>
      <c r="Q467" s="1" t="s">
        <v>2057</v>
      </c>
      <c r="R467" s="1" t="s">
        <v>3314</v>
      </c>
      <c r="S467">
        <v>0</v>
      </c>
      <c r="T467">
        <v>7</v>
      </c>
    </row>
    <row r="468" spans="1:20" x14ac:dyDescent="0.25">
      <c r="A468" s="1" t="s">
        <v>794</v>
      </c>
      <c r="B468" s="1" t="s">
        <v>795</v>
      </c>
      <c r="C468" s="1" t="s">
        <v>2148</v>
      </c>
      <c r="D468" s="1" t="s">
        <v>44</v>
      </c>
      <c r="E468" s="1" t="s">
        <v>2372</v>
      </c>
      <c r="F468" s="1" t="s">
        <v>2050</v>
      </c>
      <c r="G468" s="1" t="s">
        <v>2376</v>
      </c>
      <c r="H468" s="1" t="s">
        <v>2052</v>
      </c>
      <c r="I468" s="1" t="s">
        <v>2091</v>
      </c>
      <c r="J468" s="1" t="s">
        <v>3315</v>
      </c>
      <c r="K468" s="1" t="s">
        <v>12</v>
      </c>
      <c r="L468" s="1" t="s">
        <v>2134</v>
      </c>
      <c r="M468" s="1" t="s">
        <v>2094</v>
      </c>
      <c r="N468" s="1" t="s">
        <v>2056</v>
      </c>
      <c r="O468" s="1" t="s">
        <v>2378</v>
      </c>
      <c r="P468" s="1" t="s">
        <v>2379</v>
      </c>
      <c r="Q468" s="1" t="s">
        <v>2057</v>
      </c>
      <c r="R468" s="1" t="s">
        <v>3316</v>
      </c>
      <c r="S468">
        <v>4</v>
      </c>
      <c r="T468">
        <v>3</v>
      </c>
    </row>
    <row r="469" spans="1:20" x14ac:dyDescent="0.25">
      <c r="A469" s="1" t="s">
        <v>796</v>
      </c>
      <c r="B469" s="1" t="s">
        <v>797</v>
      </c>
      <c r="C469" s="1" t="s">
        <v>2158</v>
      </c>
      <c r="D469" s="1" t="s">
        <v>44</v>
      </c>
      <c r="E469" s="1" t="s">
        <v>2372</v>
      </c>
      <c r="F469" s="1" t="s">
        <v>2050</v>
      </c>
      <c r="G469" s="1" t="s">
        <v>2090</v>
      </c>
      <c r="H469" s="1" t="s">
        <v>2052</v>
      </c>
      <c r="I469" s="1" t="s">
        <v>2091</v>
      </c>
      <c r="J469" s="1" t="s">
        <v>3317</v>
      </c>
      <c r="K469" s="1" t="s">
        <v>12</v>
      </c>
      <c r="L469" s="1" t="s">
        <v>2134</v>
      </c>
      <c r="M469" s="1" t="s">
        <v>2094</v>
      </c>
      <c r="N469" s="1" t="s">
        <v>2056</v>
      </c>
      <c r="O469" s="1" t="s">
        <v>2095</v>
      </c>
      <c r="P469" s="1" t="s">
        <v>2096</v>
      </c>
      <c r="Q469" s="1" t="s">
        <v>2057</v>
      </c>
      <c r="R469" s="1" t="s">
        <v>3318</v>
      </c>
      <c r="S469">
        <v>4</v>
      </c>
      <c r="T469">
        <v>3</v>
      </c>
    </row>
    <row r="470" spans="1:20" x14ac:dyDescent="0.25">
      <c r="A470" s="1" t="s">
        <v>1175</v>
      </c>
      <c r="B470" s="1" t="s">
        <v>1176</v>
      </c>
      <c r="C470" s="1" t="s">
        <v>2158</v>
      </c>
      <c r="D470" s="1" t="s">
        <v>44</v>
      </c>
      <c r="E470" s="1" t="s">
        <v>2415</v>
      </c>
      <c r="F470" s="1" t="s">
        <v>2050</v>
      </c>
      <c r="G470" s="1" t="s">
        <v>2548</v>
      </c>
      <c r="H470" s="1" t="s">
        <v>2052</v>
      </c>
      <c r="I470" s="1" t="s">
        <v>2091</v>
      </c>
      <c r="J470" s="1" t="s">
        <v>3319</v>
      </c>
      <c r="K470" s="1" t="s">
        <v>12</v>
      </c>
      <c r="L470" s="1" t="s">
        <v>2134</v>
      </c>
      <c r="M470" s="1" t="s">
        <v>2094</v>
      </c>
      <c r="N470" s="1" t="s">
        <v>2056</v>
      </c>
      <c r="O470" s="1" t="s">
        <v>2550</v>
      </c>
      <c r="P470" s="1" t="s">
        <v>2551</v>
      </c>
      <c r="Q470" s="1" t="s">
        <v>2057</v>
      </c>
      <c r="R470" s="1" t="s">
        <v>3320</v>
      </c>
      <c r="S470">
        <v>4</v>
      </c>
      <c r="T470">
        <v>3</v>
      </c>
    </row>
    <row r="471" spans="1:20" x14ac:dyDescent="0.25">
      <c r="A471" s="1" t="s">
        <v>798</v>
      </c>
      <c r="B471" s="1" t="s">
        <v>799</v>
      </c>
      <c r="C471" s="1" t="s">
        <v>2148</v>
      </c>
      <c r="D471" s="1" t="s">
        <v>44</v>
      </c>
      <c r="E471" s="1" t="s">
        <v>2372</v>
      </c>
      <c r="F471" s="1" t="s">
        <v>2050</v>
      </c>
      <c r="G471" s="1" t="s">
        <v>2376</v>
      </c>
      <c r="H471" s="1" t="s">
        <v>2052</v>
      </c>
      <c r="I471" s="1" t="s">
        <v>2091</v>
      </c>
      <c r="J471" s="1" t="s">
        <v>3321</v>
      </c>
      <c r="K471" s="1" t="s">
        <v>10</v>
      </c>
      <c r="L471" s="1" t="s">
        <v>3322</v>
      </c>
      <c r="M471" s="1" t="s">
        <v>2094</v>
      </c>
      <c r="N471" s="1" t="s">
        <v>2056</v>
      </c>
      <c r="O471" s="1" t="s">
        <v>2378</v>
      </c>
      <c r="P471" s="1" t="s">
        <v>2379</v>
      </c>
      <c r="Q471" s="1" t="s">
        <v>2057</v>
      </c>
      <c r="R471" s="1" t="s">
        <v>3323</v>
      </c>
      <c r="S471">
        <v>0</v>
      </c>
      <c r="T471">
        <v>6</v>
      </c>
    </row>
    <row r="472" spans="1:20" x14ac:dyDescent="0.25">
      <c r="A472" s="1" t="s">
        <v>1037</v>
      </c>
      <c r="B472" s="1" t="s">
        <v>1038</v>
      </c>
      <c r="C472" s="1" t="s">
        <v>2158</v>
      </c>
      <c r="D472" s="1" t="s">
        <v>44</v>
      </c>
      <c r="E472" s="1" t="s">
        <v>2372</v>
      </c>
      <c r="F472" s="1" t="s">
        <v>2050</v>
      </c>
      <c r="G472" s="1" t="s">
        <v>3324</v>
      </c>
      <c r="H472" s="1" t="s">
        <v>2052</v>
      </c>
      <c r="I472" s="1" t="s">
        <v>2091</v>
      </c>
      <c r="J472" s="1" t="s">
        <v>3325</v>
      </c>
      <c r="K472" s="1" t="s">
        <v>12</v>
      </c>
      <c r="L472" s="1" t="s">
        <v>2134</v>
      </c>
      <c r="M472" s="1" t="s">
        <v>2094</v>
      </c>
      <c r="N472" s="1" t="s">
        <v>2056</v>
      </c>
      <c r="O472" s="1" t="s">
        <v>3326</v>
      </c>
      <c r="P472" s="1" t="s">
        <v>2054</v>
      </c>
      <c r="Q472" s="1" t="s">
        <v>2057</v>
      </c>
      <c r="R472" s="1" t="s">
        <v>3327</v>
      </c>
      <c r="S472">
        <v>4</v>
      </c>
      <c r="T472">
        <v>3</v>
      </c>
    </row>
    <row r="473" spans="1:20" x14ac:dyDescent="0.25">
      <c r="A473" s="1" t="s">
        <v>603</v>
      </c>
      <c r="B473" s="1" t="s">
        <v>604</v>
      </c>
      <c r="C473" s="1" t="s">
        <v>2173</v>
      </c>
      <c r="D473" s="1" t="s">
        <v>44</v>
      </c>
      <c r="E473" s="1" t="s">
        <v>2415</v>
      </c>
      <c r="F473" s="1" t="s">
        <v>2050</v>
      </c>
      <c r="G473" s="1" t="s">
        <v>3137</v>
      </c>
      <c r="H473" s="1" t="s">
        <v>2052</v>
      </c>
      <c r="I473" s="1" t="s">
        <v>2091</v>
      </c>
      <c r="J473" s="1" t="s">
        <v>3328</v>
      </c>
      <c r="K473" s="1" t="s">
        <v>12</v>
      </c>
      <c r="L473" s="1" t="s">
        <v>2113</v>
      </c>
      <c r="M473" s="1" t="s">
        <v>2094</v>
      </c>
      <c r="N473" s="1" t="s">
        <v>2056</v>
      </c>
      <c r="O473" s="1" t="s">
        <v>3139</v>
      </c>
      <c r="P473" s="1" t="s">
        <v>3140</v>
      </c>
      <c r="Q473" s="1" t="s">
        <v>2057</v>
      </c>
      <c r="R473" s="1" t="s">
        <v>5471</v>
      </c>
      <c r="S473">
        <v>4</v>
      </c>
      <c r="T473">
        <v>5</v>
      </c>
    </row>
    <row r="474" spans="1:20" x14ac:dyDescent="0.25">
      <c r="A474" s="1" t="s">
        <v>605</v>
      </c>
      <c r="B474" s="1" t="s">
        <v>606</v>
      </c>
      <c r="C474" s="1" t="s">
        <v>2173</v>
      </c>
      <c r="D474" s="1" t="s">
        <v>44</v>
      </c>
      <c r="E474" s="1" t="s">
        <v>2415</v>
      </c>
      <c r="F474" s="1" t="s">
        <v>2050</v>
      </c>
      <c r="G474" s="1" t="s">
        <v>3137</v>
      </c>
      <c r="H474" s="1" t="s">
        <v>2052</v>
      </c>
      <c r="I474" s="1" t="s">
        <v>2091</v>
      </c>
      <c r="J474" s="1" t="s">
        <v>3329</v>
      </c>
      <c r="K474" s="1" t="s">
        <v>12</v>
      </c>
      <c r="L474" s="1" t="s">
        <v>2134</v>
      </c>
      <c r="M474" s="1" t="s">
        <v>2094</v>
      </c>
      <c r="N474" s="1" t="s">
        <v>2056</v>
      </c>
      <c r="O474" s="1" t="s">
        <v>3139</v>
      </c>
      <c r="P474" s="1" t="s">
        <v>3140</v>
      </c>
      <c r="Q474" s="1" t="s">
        <v>2057</v>
      </c>
      <c r="R474" s="1" t="s">
        <v>3330</v>
      </c>
      <c r="S474">
        <v>4</v>
      </c>
      <c r="T474">
        <v>3</v>
      </c>
    </row>
    <row r="475" spans="1:20" x14ac:dyDescent="0.25">
      <c r="A475" s="1" t="s">
        <v>800</v>
      </c>
      <c r="B475" s="1" t="s">
        <v>801</v>
      </c>
      <c r="C475" s="1" t="s">
        <v>2148</v>
      </c>
      <c r="D475" s="1" t="s">
        <v>44</v>
      </c>
      <c r="E475" s="1" t="s">
        <v>2372</v>
      </c>
      <c r="F475" s="1" t="s">
        <v>2050</v>
      </c>
      <c r="G475" s="1" t="s">
        <v>3324</v>
      </c>
      <c r="H475" s="1" t="s">
        <v>2052</v>
      </c>
      <c r="I475" s="1" t="s">
        <v>2091</v>
      </c>
      <c r="J475" s="1" t="s">
        <v>3331</v>
      </c>
      <c r="K475" s="1" t="s">
        <v>12</v>
      </c>
      <c r="L475" s="1" t="s">
        <v>2134</v>
      </c>
      <c r="M475" s="1" t="s">
        <v>2094</v>
      </c>
      <c r="N475" s="1" t="s">
        <v>2056</v>
      </c>
      <c r="O475" s="1" t="s">
        <v>3326</v>
      </c>
      <c r="P475" s="1" t="s">
        <v>2054</v>
      </c>
      <c r="Q475" s="1" t="s">
        <v>2057</v>
      </c>
      <c r="R475" s="1" t="s">
        <v>3332</v>
      </c>
      <c r="S475">
        <v>4</v>
      </c>
      <c r="T475">
        <v>3</v>
      </c>
    </row>
    <row r="476" spans="1:20" x14ac:dyDescent="0.25">
      <c r="A476" s="1" t="s">
        <v>802</v>
      </c>
      <c r="B476" s="1" t="s">
        <v>803</v>
      </c>
      <c r="C476" s="1" t="s">
        <v>2148</v>
      </c>
      <c r="D476" s="1" t="s">
        <v>44</v>
      </c>
      <c r="E476" s="1" t="s">
        <v>2372</v>
      </c>
      <c r="F476" s="1" t="s">
        <v>2050</v>
      </c>
      <c r="G476" s="1" t="s">
        <v>3324</v>
      </c>
      <c r="H476" s="1" t="s">
        <v>2052</v>
      </c>
      <c r="I476" s="1" t="s">
        <v>2091</v>
      </c>
      <c r="J476" s="1" t="s">
        <v>3333</v>
      </c>
      <c r="K476" s="1" t="s">
        <v>12</v>
      </c>
      <c r="L476" s="1" t="s">
        <v>3334</v>
      </c>
      <c r="M476" s="1" t="s">
        <v>2094</v>
      </c>
      <c r="N476" s="1" t="s">
        <v>2056</v>
      </c>
      <c r="O476" s="1" t="s">
        <v>3326</v>
      </c>
      <c r="P476" s="1" t="s">
        <v>2054</v>
      </c>
      <c r="Q476" s="1" t="s">
        <v>2057</v>
      </c>
      <c r="R476" s="1" t="s">
        <v>3335</v>
      </c>
      <c r="S476">
        <v>4</v>
      </c>
      <c r="T476">
        <v>3</v>
      </c>
    </row>
    <row r="477" spans="1:20" x14ac:dyDescent="0.25">
      <c r="A477" s="1" t="s">
        <v>804</v>
      </c>
      <c r="B477" s="1" t="s">
        <v>805</v>
      </c>
      <c r="C477" s="1" t="s">
        <v>2148</v>
      </c>
      <c r="D477" s="1" t="s">
        <v>44</v>
      </c>
      <c r="E477" s="1" t="s">
        <v>2372</v>
      </c>
      <c r="F477" s="1" t="s">
        <v>2050</v>
      </c>
      <c r="G477" s="1" t="s">
        <v>3137</v>
      </c>
      <c r="H477" s="1" t="s">
        <v>2052</v>
      </c>
      <c r="I477" s="1" t="s">
        <v>2091</v>
      </c>
      <c r="J477" s="1" t="s">
        <v>3336</v>
      </c>
      <c r="K477" s="1" t="s">
        <v>806</v>
      </c>
      <c r="L477" s="1" t="s">
        <v>2134</v>
      </c>
      <c r="M477" s="1" t="s">
        <v>2094</v>
      </c>
      <c r="N477" s="1" t="s">
        <v>2056</v>
      </c>
      <c r="O477" s="1" t="s">
        <v>3139</v>
      </c>
      <c r="P477" s="1" t="s">
        <v>3140</v>
      </c>
      <c r="Q477" s="1" t="s">
        <v>2057</v>
      </c>
      <c r="R477" s="1" t="s">
        <v>3337</v>
      </c>
      <c r="S477">
        <v>6</v>
      </c>
      <c r="T477">
        <v>3</v>
      </c>
    </row>
    <row r="478" spans="1:20" x14ac:dyDescent="0.25">
      <c r="A478" s="1" t="s">
        <v>419</v>
      </c>
      <c r="B478" s="1" t="s">
        <v>3338</v>
      </c>
      <c r="C478" s="1" t="s">
        <v>2313</v>
      </c>
      <c r="D478" s="1" t="s">
        <v>44</v>
      </c>
      <c r="E478" s="1" t="s">
        <v>2214</v>
      </c>
      <c r="F478" s="1" t="s">
        <v>2050</v>
      </c>
      <c r="G478" s="1" t="s">
        <v>3289</v>
      </c>
      <c r="H478" s="1" t="s">
        <v>2052</v>
      </c>
      <c r="I478" s="1" t="s">
        <v>2091</v>
      </c>
      <c r="J478" s="1" t="s">
        <v>3339</v>
      </c>
      <c r="K478" s="1" t="s">
        <v>12</v>
      </c>
      <c r="L478" s="1" t="s">
        <v>2093</v>
      </c>
      <c r="M478" s="1" t="s">
        <v>2094</v>
      </c>
      <c r="N478" s="1" t="s">
        <v>2056</v>
      </c>
      <c r="O478" s="1" t="s">
        <v>3291</v>
      </c>
      <c r="P478" s="1" t="s">
        <v>2425</v>
      </c>
      <c r="Q478" s="1" t="s">
        <v>2057</v>
      </c>
      <c r="R478" s="1" t="s">
        <v>3340</v>
      </c>
      <c r="S478">
        <v>4</v>
      </c>
      <c r="T478">
        <v>7</v>
      </c>
    </row>
    <row r="479" spans="1:20" x14ac:dyDescent="0.25">
      <c r="A479" s="1" t="s">
        <v>807</v>
      </c>
      <c r="B479" s="1" t="s">
        <v>808</v>
      </c>
      <c r="C479" s="1" t="s">
        <v>2148</v>
      </c>
      <c r="D479" s="1" t="s">
        <v>44</v>
      </c>
      <c r="E479" s="1" t="s">
        <v>2372</v>
      </c>
      <c r="F479" s="1" t="s">
        <v>2050</v>
      </c>
      <c r="G479" s="1" t="s">
        <v>3137</v>
      </c>
      <c r="H479" s="1" t="s">
        <v>2052</v>
      </c>
      <c r="I479" s="1" t="s">
        <v>2091</v>
      </c>
      <c r="J479" s="1" t="s">
        <v>3341</v>
      </c>
      <c r="K479" s="1" t="s">
        <v>12</v>
      </c>
      <c r="L479" s="1" t="s">
        <v>2113</v>
      </c>
      <c r="M479" s="1" t="s">
        <v>2094</v>
      </c>
      <c r="N479" s="1" t="s">
        <v>2056</v>
      </c>
      <c r="O479" s="1" t="s">
        <v>3139</v>
      </c>
      <c r="P479" s="1" t="s">
        <v>3140</v>
      </c>
      <c r="Q479" s="1" t="s">
        <v>2057</v>
      </c>
      <c r="R479" s="1" t="s">
        <v>3342</v>
      </c>
      <c r="S479">
        <v>4</v>
      </c>
      <c r="T479">
        <v>5</v>
      </c>
    </row>
    <row r="480" spans="1:20" x14ac:dyDescent="0.25">
      <c r="A480" s="1" t="s">
        <v>607</v>
      </c>
      <c r="B480" s="1" t="s">
        <v>608</v>
      </c>
      <c r="C480" s="1" t="s">
        <v>2173</v>
      </c>
      <c r="D480" s="1" t="s">
        <v>44</v>
      </c>
      <c r="E480" s="1" t="s">
        <v>2415</v>
      </c>
      <c r="F480" s="1" t="s">
        <v>2050</v>
      </c>
      <c r="G480" s="1" t="s">
        <v>3137</v>
      </c>
      <c r="H480" s="1" t="s">
        <v>2052</v>
      </c>
      <c r="I480" s="1" t="s">
        <v>2091</v>
      </c>
      <c r="J480" s="1" t="s">
        <v>3343</v>
      </c>
      <c r="K480" s="1" t="s">
        <v>12</v>
      </c>
      <c r="L480" s="1" t="s">
        <v>2113</v>
      </c>
      <c r="M480" s="1" t="s">
        <v>2094</v>
      </c>
      <c r="N480" s="1" t="s">
        <v>2056</v>
      </c>
      <c r="O480" s="1" t="s">
        <v>3139</v>
      </c>
      <c r="P480" s="1" t="s">
        <v>3140</v>
      </c>
      <c r="Q480" s="1" t="s">
        <v>2057</v>
      </c>
      <c r="R480" s="1" t="s">
        <v>3344</v>
      </c>
      <c r="S480">
        <v>4</v>
      </c>
      <c r="T480">
        <v>5</v>
      </c>
    </row>
    <row r="481" spans="1:20" x14ac:dyDescent="0.25">
      <c r="A481" s="1" t="s">
        <v>609</v>
      </c>
      <c r="B481" s="1" t="s">
        <v>610</v>
      </c>
      <c r="C481" s="1" t="s">
        <v>2173</v>
      </c>
      <c r="D481" s="1" t="s">
        <v>44</v>
      </c>
      <c r="E481" s="1" t="s">
        <v>2415</v>
      </c>
      <c r="F481" s="1" t="s">
        <v>2050</v>
      </c>
      <c r="G481" s="1" t="s">
        <v>3137</v>
      </c>
      <c r="H481" s="1" t="s">
        <v>2052</v>
      </c>
      <c r="I481" s="1" t="s">
        <v>2091</v>
      </c>
      <c r="J481" s="1" t="s">
        <v>3345</v>
      </c>
      <c r="K481" s="1" t="s">
        <v>12</v>
      </c>
      <c r="L481" s="1" t="s">
        <v>2134</v>
      </c>
      <c r="M481" s="1" t="s">
        <v>2094</v>
      </c>
      <c r="N481" s="1" t="s">
        <v>2056</v>
      </c>
      <c r="O481" s="1" t="s">
        <v>3139</v>
      </c>
      <c r="P481" s="1" t="s">
        <v>3140</v>
      </c>
      <c r="Q481" s="1" t="s">
        <v>2057</v>
      </c>
      <c r="R481" s="1" t="s">
        <v>3346</v>
      </c>
      <c r="S481">
        <v>4</v>
      </c>
      <c r="T481">
        <v>3</v>
      </c>
    </row>
    <row r="482" spans="1:20" x14ac:dyDescent="0.25">
      <c r="A482" s="1" t="s">
        <v>809</v>
      </c>
      <c r="B482" s="1" t="s">
        <v>810</v>
      </c>
      <c r="C482" s="1" t="s">
        <v>2148</v>
      </c>
      <c r="D482" s="1" t="s">
        <v>44</v>
      </c>
      <c r="E482" s="1" t="s">
        <v>2372</v>
      </c>
      <c r="F482" s="1" t="s">
        <v>2050</v>
      </c>
      <c r="G482" s="1" t="s">
        <v>3137</v>
      </c>
      <c r="H482" s="1" t="s">
        <v>2052</v>
      </c>
      <c r="I482" s="1" t="s">
        <v>2091</v>
      </c>
      <c r="J482" s="1" t="s">
        <v>3347</v>
      </c>
      <c r="K482" s="1" t="s">
        <v>12</v>
      </c>
      <c r="L482" s="1" t="s">
        <v>2134</v>
      </c>
      <c r="M482" s="1" t="s">
        <v>2094</v>
      </c>
      <c r="N482" s="1" t="s">
        <v>2056</v>
      </c>
      <c r="O482" s="1" t="s">
        <v>3139</v>
      </c>
      <c r="P482" s="1" t="s">
        <v>3140</v>
      </c>
      <c r="Q482" s="1" t="s">
        <v>2057</v>
      </c>
      <c r="R482" s="1" t="s">
        <v>3348</v>
      </c>
      <c r="S482">
        <v>4</v>
      </c>
      <c r="T482">
        <v>3</v>
      </c>
    </row>
    <row r="483" spans="1:20" x14ac:dyDescent="0.25">
      <c r="A483" s="1" t="s">
        <v>1039</v>
      </c>
      <c r="B483" s="1" t="s">
        <v>1040</v>
      </c>
      <c r="C483" s="1" t="s">
        <v>2158</v>
      </c>
      <c r="D483" s="1" t="s">
        <v>44</v>
      </c>
      <c r="E483" s="1" t="s">
        <v>2372</v>
      </c>
      <c r="F483" s="1" t="s">
        <v>2050</v>
      </c>
      <c r="G483" s="1" t="s">
        <v>3137</v>
      </c>
      <c r="H483" s="1" t="s">
        <v>2052</v>
      </c>
      <c r="I483" s="1" t="s">
        <v>2091</v>
      </c>
      <c r="J483" s="1" t="s">
        <v>3349</v>
      </c>
      <c r="K483" s="1" t="s">
        <v>12</v>
      </c>
      <c r="L483" s="1" t="s">
        <v>2134</v>
      </c>
      <c r="M483" s="1" t="s">
        <v>2094</v>
      </c>
      <c r="N483" s="1" t="s">
        <v>2056</v>
      </c>
      <c r="O483" s="1" t="s">
        <v>3139</v>
      </c>
      <c r="P483" s="1" t="s">
        <v>3140</v>
      </c>
      <c r="Q483" s="1" t="s">
        <v>2057</v>
      </c>
      <c r="R483" s="1" t="s">
        <v>3350</v>
      </c>
      <c r="S483">
        <v>4</v>
      </c>
      <c r="T483">
        <v>3</v>
      </c>
    </row>
    <row r="484" spans="1:20" x14ac:dyDescent="0.25">
      <c r="A484" s="1" t="s">
        <v>5216</v>
      </c>
      <c r="B484" s="1" t="s">
        <v>5217</v>
      </c>
      <c r="C484" s="1" t="s">
        <v>2088</v>
      </c>
      <c r="D484" s="1" t="s">
        <v>88</v>
      </c>
      <c r="E484" s="1" t="s">
        <v>2214</v>
      </c>
      <c r="F484" s="1" t="s">
        <v>2150</v>
      </c>
      <c r="G484" s="1" t="s">
        <v>2450</v>
      </c>
      <c r="H484" s="1" t="s">
        <v>2052</v>
      </c>
      <c r="I484" s="1" t="s">
        <v>2052</v>
      </c>
      <c r="J484" s="1" t="s">
        <v>5218</v>
      </c>
      <c r="K484" s="1" t="s">
        <v>13</v>
      </c>
      <c r="L484" s="1" t="s">
        <v>5219</v>
      </c>
      <c r="M484" s="1" t="s">
        <v>2055</v>
      </c>
      <c r="N484" s="1" t="s">
        <v>2056</v>
      </c>
      <c r="O484" s="1" t="s">
        <v>2452</v>
      </c>
      <c r="P484" s="1" t="s">
        <v>2453</v>
      </c>
      <c r="Q484" s="1" t="s">
        <v>2057</v>
      </c>
      <c r="R484" s="1" t="s">
        <v>5220</v>
      </c>
      <c r="S484">
        <v>6</v>
      </c>
      <c r="T484">
        <v>3</v>
      </c>
    </row>
    <row r="485" spans="1:20" x14ac:dyDescent="0.25">
      <c r="A485" s="1" t="s">
        <v>238</v>
      </c>
      <c r="B485" s="1" t="s">
        <v>239</v>
      </c>
      <c r="C485" s="1" t="s">
        <v>2088</v>
      </c>
      <c r="D485" s="1" t="s">
        <v>44</v>
      </c>
      <c r="E485" s="1" t="s">
        <v>2214</v>
      </c>
      <c r="F485" s="1" t="s">
        <v>2050</v>
      </c>
      <c r="G485" s="1" t="s">
        <v>3289</v>
      </c>
      <c r="H485" s="1" t="s">
        <v>2052</v>
      </c>
      <c r="I485" s="1" t="s">
        <v>2091</v>
      </c>
      <c r="J485" s="1" t="s">
        <v>3351</v>
      </c>
      <c r="K485" s="1" t="s">
        <v>13</v>
      </c>
      <c r="L485" s="1" t="s">
        <v>2093</v>
      </c>
      <c r="M485" s="1" t="s">
        <v>2094</v>
      </c>
      <c r="N485" s="1" t="s">
        <v>2056</v>
      </c>
      <c r="O485" s="1" t="s">
        <v>3291</v>
      </c>
      <c r="P485" s="1" t="s">
        <v>2425</v>
      </c>
      <c r="Q485" s="1" t="s">
        <v>2057</v>
      </c>
      <c r="R485" s="1" t="s">
        <v>3352</v>
      </c>
      <c r="S485">
        <v>6</v>
      </c>
      <c r="T485">
        <v>7</v>
      </c>
    </row>
    <row r="486" spans="1:20" x14ac:dyDescent="0.25">
      <c r="A486" s="1" t="s">
        <v>611</v>
      </c>
      <c r="B486" s="1" t="s">
        <v>612</v>
      </c>
      <c r="C486" s="1" t="s">
        <v>2173</v>
      </c>
      <c r="D486" s="1" t="s">
        <v>44</v>
      </c>
      <c r="E486" s="1" t="s">
        <v>2415</v>
      </c>
      <c r="F486" s="1" t="s">
        <v>2050</v>
      </c>
      <c r="G486" s="1" t="s">
        <v>3137</v>
      </c>
      <c r="H486" s="1" t="s">
        <v>2052</v>
      </c>
      <c r="I486" s="1" t="s">
        <v>2091</v>
      </c>
      <c r="J486" s="1" t="s">
        <v>3353</v>
      </c>
      <c r="K486" s="1" t="s">
        <v>12</v>
      </c>
      <c r="L486" s="1" t="s">
        <v>2113</v>
      </c>
      <c r="M486" s="1" t="s">
        <v>2094</v>
      </c>
      <c r="N486" s="1" t="s">
        <v>2056</v>
      </c>
      <c r="O486" s="1" t="s">
        <v>3139</v>
      </c>
      <c r="P486" s="1" t="s">
        <v>3140</v>
      </c>
      <c r="Q486" s="1" t="s">
        <v>2057</v>
      </c>
      <c r="R486" s="1" t="s">
        <v>3354</v>
      </c>
      <c r="S486">
        <v>4</v>
      </c>
      <c r="T486">
        <v>5</v>
      </c>
    </row>
    <row r="487" spans="1:20" x14ac:dyDescent="0.25">
      <c r="A487" s="1" t="s">
        <v>420</v>
      </c>
      <c r="B487" s="1" t="s">
        <v>421</v>
      </c>
      <c r="C487" s="1" t="s">
        <v>2313</v>
      </c>
      <c r="D487" s="1" t="s">
        <v>44</v>
      </c>
      <c r="E487" s="1" t="s">
        <v>2214</v>
      </c>
      <c r="F487" s="1" t="s">
        <v>2050</v>
      </c>
      <c r="G487" s="1" t="s">
        <v>3324</v>
      </c>
      <c r="H487" s="1" t="s">
        <v>2052</v>
      </c>
      <c r="I487" s="1" t="s">
        <v>2091</v>
      </c>
      <c r="J487" s="1" t="s">
        <v>3355</v>
      </c>
      <c r="K487" s="1" t="s">
        <v>13</v>
      </c>
      <c r="L487" s="1" t="s">
        <v>2113</v>
      </c>
      <c r="M487" s="1" t="s">
        <v>2094</v>
      </c>
      <c r="N487" s="1" t="s">
        <v>2056</v>
      </c>
      <c r="O487" s="1" t="s">
        <v>3326</v>
      </c>
      <c r="P487" s="1" t="s">
        <v>2054</v>
      </c>
      <c r="Q487" s="1" t="s">
        <v>2057</v>
      </c>
      <c r="R487" s="1" t="s">
        <v>3356</v>
      </c>
      <c r="S487">
        <v>6</v>
      </c>
      <c r="T487">
        <v>5</v>
      </c>
    </row>
    <row r="488" spans="1:20" x14ac:dyDescent="0.25">
      <c r="A488" s="1" t="s">
        <v>653</v>
      </c>
      <c r="B488" s="1" t="s">
        <v>654</v>
      </c>
      <c r="C488" s="1" t="s">
        <v>2173</v>
      </c>
      <c r="D488" s="1" t="s">
        <v>44</v>
      </c>
      <c r="E488" s="1" t="s">
        <v>2372</v>
      </c>
      <c r="F488" s="1" t="s">
        <v>2050</v>
      </c>
      <c r="G488" s="1" t="s">
        <v>2548</v>
      </c>
      <c r="H488" s="1" t="s">
        <v>2052</v>
      </c>
      <c r="I488" s="1" t="s">
        <v>2091</v>
      </c>
      <c r="J488" s="1" t="s">
        <v>3357</v>
      </c>
      <c r="K488" s="1" t="s">
        <v>12</v>
      </c>
      <c r="L488" s="1" t="s">
        <v>2113</v>
      </c>
      <c r="M488" s="1" t="s">
        <v>2094</v>
      </c>
      <c r="N488" s="1" t="s">
        <v>2056</v>
      </c>
      <c r="O488" s="1" t="s">
        <v>2550</v>
      </c>
      <c r="P488" s="1" t="s">
        <v>2551</v>
      </c>
      <c r="Q488" s="1" t="s">
        <v>2057</v>
      </c>
      <c r="R488" s="1" t="s">
        <v>3358</v>
      </c>
      <c r="S488">
        <v>4</v>
      </c>
      <c r="T488">
        <v>5</v>
      </c>
    </row>
    <row r="489" spans="1:20" x14ac:dyDescent="0.25">
      <c r="A489" s="1" t="s">
        <v>692</v>
      </c>
      <c r="B489" s="1" t="s">
        <v>693</v>
      </c>
      <c r="C489" s="1" t="s">
        <v>2173</v>
      </c>
      <c r="D489" s="1" t="s">
        <v>44</v>
      </c>
      <c r="E489" s="1" t="s">
        <v>3156</v>
      </c>
      <c r="F489" s="1" t="s">
        <v>2050</v>
      </c>
      <c r="G489" s="1" t="s">
        <v>3197</v>
      </c>
      <c r="H489" s="1" t="s">
        <v>2052</v>
      </c>
      <c r="I489" s="1" t="s">
        <v>2091</v>
      </c>
      <c r="J489" s="1" t="s">
        <v>3359</v>
      </c>
      <c r="K489" s="1" t="s">
        <v>12</v>
      </c>
      <c r="L489" s="1" t="s">
        <v>2113</v>
      </c>
      <c r="M489" s="1" t="s">
        <v>2094</v>
      </c>
      <c r="N489" s="1" t="s">
        <v>2056</v>
      </c>
      <c r="O489" s="1" t="s">
        <v>3199</v>
      </c>
      <c r="P489" s="1" t="s">
        <v>2096</v>
      </c>
      <c r="Q489" s="1" t="s">
        <v>2057</v>
      </c>
      <c r="R489" s="1" t="s">
        <v>3360</v>
      </c>
      <c r="S489">
        <v>4</v>
      </c>
      <c r="T489">
        <v>5</v>
      </c>
    </row>
    <row r="490" spans="1:20" x14ac:dyDescent="0.25">
      <c r="A490" s="1" t="s">
        <v>688</v>
      </c>
      <c r="B490" s="1" t="s">
        <v>689</v>
      </c>
      <c r="C490" s="1" t="s">
        <v>2173</v>
      </c>
      <c r="D490" s="1" t="s">
        <v>44</v>
      </c>
      <c r="E490" s="1" t="s">
        <v>3156</v>
      </c>
      <c r="F490" s="1" t="s">
        <v>2050</v>
      </c>
      <c r="G490" s="1" t="s">
        <v>3197</v>
      </c>
      <c r="H490" s="1" t="s">
        <v>2052</v>
      </c>
      <c r="I490" s="1" t="s">
        <v>2091</v>
      </c>
      <c r="J490" s="1" t="s">
        <v>3361</v>
      </c>
      <c r="K490" s="1" t="s">
        <v>12</v>
      </c>
      <c r="L490" s="1" t="s">
        <v>2113</v>
      </c>
      <c r="M490" s="1" t="s">
        <v>2094</v>
      </c>
      <c r="N490" s="1" t="s">
        <v>2056</v>
      </c>
      <c r="O490" s="1" t="s">
        <v>3199</v>
      </c>
      <c r="P490" s="1" t="s">
        <v>2096</v>
      </c>
      <c r="Q490" s="1" t="s">
        <v>2057</v>
      </c>
      <c r="R490" s="1" t="s">
        <v>3362</v>
      </c>
      <c r="S490">
        <v>4</v>
      </c>
      <c r="T490">
        <v>5</v>
      </c>
    </row>
    <row r="491" spans="1:20" x14ac:dyDescent="0.25">
      <c r="A491" s="1" t="s">
        <v>690</v>
      </c>
      <c r="B491" s="1" t="s">
        <v>691</v>
      </c>
      <c r="C491" s="1" t="s">
        <v>2173</v>
      </c>
      <c r="D491" s="1" t="s">
        <v>44</v>
      </c>
      <c r="E491" s="1" t="s">
        <v>3156</v>
      </c>
      <c r="F491" s="1" t="s">
        <v>2050</v>
      </c>
      <c r="G491" s="1" t="s">
        <v>3197</v>
      </c>
      <c r="H491" s="1" t="s">
        <v>2052</v>
      </c>
      <c r="I491" s="1" t="s">
        <v>2091</v>
      </c>
      <c r="J491" s="1" t="s">
        <v>3363</v>
      </c>
      <c r="K491" s="1" t="s">
        <v>12</v>
      </c>
      <c r="L491" s="1" t="s">
        <v>2113</v>
      </c>
      <c r="M491" s="1" t="s">
        <v>2094</v>
      </c>
      <c r="N491" s="1" t="s">
        <v>2056</v>
      </c>
      <c r="O491" s="1" t="s">
        <v>3199</v>
      </c>
      <c r="P491" s="1" t="s">
        <v>2096</v>
      </c>
      <c r="Q491" s="1" t="s">
        <v>2057</v>
      </c>
      <c r="R491" s="1" t="s">
        <v>3364</v>
      </c>
      <c r="S491">
        <v>4</v>
      </c>
      <c r="T491">
        <v>5</v>
      </c>
    </row>
    <row r="492" spans="1:20" x14ac:dyDescent="0.25">
      <c r="A492" s="1" t="s">
        <v>532</v>
      </c>
      <c r="B492" s="1" t="s">
        <v>533</v>
      </c>
      <c r="C492" s="1" t="s">
        <v>2313</v>
      </c>
      <c r="D492" s="1" t="s">
        <v>88</v>
      </c>
      <c r="E492" s="1" t="s">
        <v>2214</v>
      </c>
      <c r="F492" s="1" t="s">
        <v>2150</v>
      </c>
      <c r="G492" s="1" t="s">
        <v>2539</v>
      </c>
      <c r="H492" s="1" t="s">
        <v>2052</v>
      </c>
      <c r="I492" s="1" t="s">
        <v>2052</v>
      </c>
      <c r="J492" s="1" t="s">
        <v>3365</v>
      </c>
      <c r="K492" s="1" t="s">
        <v>12</v>
      </c>
      <c r="L492" s="1" t="s">
        <v>2113</v>
      </c>
      <c r="M492" s="1" t="s">
        <v>2094</v>
      </c>
      <c r="N492" s="1" t="s">
        <v>2056</v>
      </c>
      <c r="O492" s="1" t="s">
        <v>2541</v>
      </c>
      <c r="P492" s="1" t="s">
        <v>2571</v>
      </c>
      <c r="Q492" s="1" t="s">
        <v>2057</v>
      </c>
      <c r="R492" s="1" t="s">
        <v>3366</v>
      </c>
      <c r="S492">
        <v>4</v>
      </c>
      <c r="T492">
        <v>5</v>
      </c>
    </row>
    <row r="493" spans="1:20" x14ac:dyDescent="0.25">
      <c r="A493" s="1" t="s">
        <v>5472</v>
      </c>
      <c r="B493" s="1" t="s">
        <v>5473</v>
      </c>
      <c r="C493" s="1" t="s">
        <v>2313</v>
      </c>
      <c r="D493" s="1" t="s">
        <v>44</v>
      </c>
      <c r="E493" s="1" t="s">
        <v>2415</v>
      </c>
      <c r="F493" s="1" t="s">
        <v>2050</v>
      </c>
      <c r="G493" s="1" t="s">
        <v>3137</v>
      </c>
      <c r="H493" s="1" t="s">
        <v>2052</v>
      </c>
      <c r="I493" s="1" t="s">
        <v>2091</v>
      </c>
      <c r="J493" s="1" t="s">
        <v>5474</v>
      </c>
      <c r="K493" s="1" t="s">
        <v>12</v>
      </c>
      <c r="L493" s="1" t="s">
        <v>2412</v>
      </c>
      <c r="M493" s="1" t="s">
        <v>2055</v>
      </c>
      <c r="N493" s="1" t="s">
        <v>2056</v>
      </c>
      <c r="O493" s="1" t="s">
        <v>3139</v>
      </c>
      <c r="P493" s="1" t="s">
        <v>3140</v>
      </c>
      <c r="Q493" s="1" t="s">
        <v>2057</v>
      </c>
      <c r="R493" s="1" t="s">
        <v>5475</v>
      </c>
      <c r="S493">
        <v>4</v>
      </c>
      <c r="T493">
        <v>5</v>
      </c>
    </row>
    <row r="494" spans="1:20" x14ac:dyDescent="0.25">
      <c r="A494" s="1" t="s">
        <v>340</v>
      </c>
      <c r="B494" s="1" t="s">
        <v>341</v>
      </c>
      <c r="C494" s="1" t="s">
        <v>2088</v>
      </c>
      <c r="D494" s="1" t="s">
        <v>88</v>
      </c>
      <c r="E494" s="1" t="s">
        <v>2214</v>
      </c>
      <c r="F494" s="1" t="s">
        <v>2150</v>
      </c>
      <c r="G494" s="1" t="s">
        <v>2422</v>
      </c>
      <c r="H494" s="1" t="s">
        <v>2052</v>
      </c>
      <c r="I494" s="1" t="s">
        <v>2052</v>
      </c>
      <c r="J494" s="1" t="s">
        <v>3367</v>
      </c>
      <c r="K494" s="1" t="s">
        <v>12</v>
      </c>
      <c r="L494" s="1" t="s">
        <v>2113</v>
      </c>
      <c r="M494" s="1" t="s">
        <v>2094</v>
      </c>
      <c r="N494" s="1" t="s">
        <v>2056</v>
      </c>
      <c r="O494" s="1" t="s">
        <v>2424</v>
      </c>
      <c r="P494" s="1" t="s">
        <v>2425</v>
      </c>
      <c r="Q494" s="1" t="s">
        <v>2057</v>
      </c>
      <c r="R494" s="1" t="s">
        <v>3368</v>
      </c>
      <c r="S494">
        <v>4</v>
      </c>
      <c r="T494">
        <v>5</v>
      </c>
    </row>
    <row r="495" spans="1:20" x14ac:dyDescent="0.25">
      <c r="A495" s="1" t="s">
        <v>342</v>
      </c>
      <c r="B495" s="1" t="s">
        <v>343</v>
      </c>
      <c r="C495" s="1" t="s">
        <v>2088</v>
      </c>
      <c r="D495" s="1" t="s">
        <v>88</v>
      </c>
      <c r="E495" s="1" t="s">
        <v>2214</v>
      </c>
      <c r="F495" s="1" t="s">
        <v>2150</v>
      </c>
      <c r="G495" s="1" t="s">
        <v>2539</v>
      </c>
      <c r="H495" s="1" t="s">
        <v>2052</v>
      </c>
      <c r="I495" s="1" t="s">
        <v>2052</v>
      </c>
      <c r="J495" s="1" t="s">
        <v>3369</v>
      </c>
      <c r="K495" s="1" t="s">
        <v>13</v>
      </c>
      <c r="L495" s="1" t="s">
        <v>2113</v>
      </c>
      <c r="M495" s="1" t="s">
        <v>2094</v>
      </c>
      <c r="N495" s="1" t="s">
        <v>2056</v>
      </c>
      <c r="O495" s="1" t="s">
        <v>2541</v>
      </c>
      <c r="P495" s="1" t="s">
        <v>2571</v>
      </c>
      <c r="Q495" s="1" t="s">
        <v>2057</v>
      </c>
      <c r="R495" s="1" t="s">
        <v>3370</v>
      </c>
      <c r="S495">
        <v>6</v>
      </c>
      <c r="T495">
        <v>5</v>
      </c>
    </row>
    <row r="496" spans="1:20" x14ac:dyDescent="0.25">
      <c r="A496" s="1" t="s">
        <v>344</v>
      </c>
      <c r="B496" s="1" t="s">
        <v>345</v>
      </c>
      <c r="C496" s="1" t="s">
        <v>2088</v>
      </c>
      <c r="D496" s="1" t="s">
        <v>88</v>
      </c>
      <c r="E496" s="1" t="s">
        <v>2214</v>
      </c>
      <c r="F496" s="1" t="s">
        <v>2150</v>
      </c>
      <c r="G496" s="1" t="s">
        <v>2539</v>
      </c>
      <c r="H496" s="1" t="s">
        <v>2052</v>
      </c>
      <c r="I496" s="1" t="s">
        <v>2052</v>
      </c>
      <c r="J496" s="1" t="s">
        <v>3371</v>
      </c>
      <c r="K496" s="1" t="s">
        <v>12</v>
      </c>
      <c r="L496" s="1" t="s">
        <v>2113</v>
      </c>
      <c r="M496" s="1" t="s">
        <v>2094</v>
      </c>
      <c r="N496" s="1" t="s">
        <v>2056</v>
      </c>
      <c r="O496" s="1" t="s">
        <v>2541</v>
      </c>
      <c r="P496" s="1" t="s">
        <v>2571</v>
      </c>
      <c r="Q496" s="1" t="s">
        <v>2057</v>
      </c>
      <c r="R496" s="1" t="s">
        <v>3372</v>
      </c>
      <c r="S496">
        <v>4</v>
      </c>
      <c r="T496">
        <v>5</v>
      </c>
    </row>
    <row r="497" spans="1:20" x14ac:dyDescent="0.25">
      <c r="A497" s="1" t="s">
        <v>186</v>
      </c>
      <c r="B497" s="1" t="s">
        <v>187</v>
      </c>
      <c r="C497" s="1" t="s">
        <v>2468</v>
      </c>
      <c r="D497" s="1" t="s">
        <v>88</v>
      </c>
      <c r="E497" s="1" t="s">
        <v>2214</v>
      </c>
      <c r="F497" s="1" t="s">
        <v>2150</v>
      </c>
      <c r="G497" s="1" t="s">
        <v>2422</v>
      </c>
      <c r="H497" s="1" t="s">
        <v>2052</v>
      </c>
      <c r="I497" s="1" t="s">
        <v>2052</v>
      </c>
      <c r="J497" s="1" t="s">
        <v>3373</v>
      </c>
      <c r="K497" s="1" t="s">
        <v>13</v>
      </c>
      <c r="L497" s="1" t="s">
        <v>2113</v>
      </c>
      <c r="M497" s="1" t="s">
        <v>2094</v>
      </c>
      <c r="N497" s="1" t="s">
        <v>2056</v>
      </c>
      <c r="O497" s="1" t="s">
        <v>2424</v>
      </c>
      <c r="P497" s="1" t="s">
        <v>2425</v>
      </c>
      <c r="Q497" s="1" t="s">
        <v>2057</v>
      </c>
      <c r="R497" s="1" t="s">
        <v>3374</v>
      </c>
      <c r="S497">
        <v>6</v>
      </c>
      <c r="T497">
        <v>5</v>
      </c>
    </row>
    <row r="498" spans="1:20" x14ac:dyDescent="0.25">
      <c r="A498" s="1" t="s">
        <v>123</v>
      </c>
      <c r="B498" s="1" t="s">
        <v>124</v>
      </c>
      <c r="C498" s="1" t="s">
        <v>2573</v>
      </c>
      <c r="D498" s="1" t="s">
        <v>88</v>
      </c>
      <c r="E498" s="1" t="s">
        <v>2214</v>
      </c>
      <c r="F498" s="1" t="s">
        <v>2150</v>
      </c>
      <c r="G498" s="1" t="s">
        <v>2422</v>
      </c>
      <c r="H498" s="1" t="s">
        <v>2052</v>
      </c>
      <c r="I498" s="1" t="s">
        <v>2052</v>
      </c>
      <c r="J498" s="1" t="s">
        <v>3375</v>
      </c>
      <c r="K498" s="1" t="s">
        <v>13</v>
      </c>
      <c r="L498" s="1" t="s">
        <v>2113</v>
      </c>
      <c r="M498" s="1" t="s">
        <v>2094</v>
      </c>
      <c r="N498" s="1" t="s">
        <v>2056</v>
      </c>
      <c r="O498" s="1" t="s">
        <v>2424</v>
      </c>
      <c r="P498" s="1" t="s">
        <v>2425</v>
      </c>
      <c r="Q498" s="1" t="s">
        <v>2057</v>
      </c>
      <c r="R498" s="1" t="s">
        <v>3376</v>
      </c>
      <c r="S498">
        <v>6</v>
      </c>
      <c r="T498">
        <v>5</v>
      </c>
    </row>
    <row r="499" spans="1:20" x14ac:dyDescent="0.25">
      <c r="A499" s="1" t="s">
        <v>346</v>
      </c>
      <c r="B499" s="1" t="s">
        <v>347</v>
      </c>
      <c r="C499" s="1" t="s">
        <v>2088</v>
      </c>
      <c r="D499" s="1" t="s">
        <v>88</v>
      </c>
      <c r="E499" s="1" t="s">
        <v>2214</v>
      </c>
      <c r="F499" s="1" t="s">
        <v>2150</v>
      </c>
      <c r="G499" s="1" t="s">
        <v>2422</v>
      </c>
      <c r="H499" s="1" t="s">
        <v>2052</v>
      </c>
      <c r="I499" s="1" t="s">
        <v>2052</v>
      </c>
      <c r="J499" s="1" t="s">
        <v>3377</v>
      </c>
      <c r="K499" s="1" t="s">
        <v>12</v>
      </c>
      <c r="L499" s="1" t="s">
        <v>2113</v>
      </c>
      <c r="M499" s="1" t="s">
        <v>2094</v>
      </c>
      <c r="N499" s="1" t="s">
        <v>2056</v>
      </c>
      <c r="O499" s="1" t="s">
        <v>2424</v>
      </c>
      <c r="P499" s="1" t="s">
        <v>2425</v>
      </c>
      <c r="Q499" s="1" t="s">
        <v>2057</v>
      </c>
      <c r="R499" s="1" t="s">
        <v>3378</v>
      </c>
      <c r="S499">
        <v>4</v>
      </c>
      <c r="T499">
        <v>5</v>
      </c>
    </row>
    <row r="500" spans="1:20" x14ac:dyDescent="0.25">
      <c r="A500" s="1" t="s">
        <v>348</v>
      </c>
      <c r="B500" s="1" t="s">
        <v>349</v>
      </c>
      <c r="C500" s="1" t="s">
        <v>2088</v>
      </c>
      <c r="D500" s="1" t="s">
        <v>88</v>
      </c>
      <c r="E500" s="1" t="s">
        <v>2214</v>
      </c>
      <c r="F500" s="1" t="s">
        <v>2150</v>
      </c>
      <c r="G500" s="1" t="s">
        <v>2422</v>
      </c>
      <c r="H500" s="1" t="s">
        <v>2052</v>
      </c>
      <c r="I500" s="1" t="s">
        <v>2052</v>
      </c>
      <c r="J500" s="1" t="s">
        <v>3379</v>
      </c>
      <c r="K500" s="1" t="s">
        <v>13</v>
      </c>
      <c r="L500" s="1" t="s">
        <v>2093</v>
      </c>
      <c r="M500" s="1" t="s">
        <v>2094</v>
      </c>
      <c r="N500" s="1" t="s">
        <v>2056</v>
      </c>
      <c r="O500" s="1" t="s">
        <v>2424</v>
      </c>
      <c r="P500" s="1" t="s">
        <v>2425</v>
      </c>
      <c r="Q500" s="1" t="s">
        <v>2057</v>
      </c>
      <c r="R500" s="1" t="s">
        <v>3380</v>
      </c>
      <c r="S500">
        <v>6</v>
      </c>
      <c r="T500">
        <v>7</v>
      </c>
    </row>
    <row r="501" spans="1:20" x14ac:dyDescent="0.25">
      <c r="A501" s="1" t="s">
        <v>525</v>
      </c>
      <c r="B501" s="1" t="s">
        <v>526</v>
      </c>
      <c r="C501" s="1" t="s">
        <v>2313</v>
      </c>
      <c r="D501" s="1" t="s">
        <v>88</v>
      </c>
      <c r="E501" s="1" t="s">
        <v>2214</v>
      </c>
      <c r="F501" s="1" t="s">
        <v>2150</v>
      </c>
      <c r="G501" s="1" t="s">
        <v>2539</v>
      </c>
      <c r="H501" s="1" t="s">
        <v>2052</v>
      </c>
      <c r="I501" s="1" t="s">
        <v>2091</v>
      </c>
      <c r="J501" s="1" t="s">
        <v>3381</v>
      </c>
      <c r="K501" s="1" t="s">
        <v>12</v>
      </c>
      <c r="L501" s="1" t="s">
        <v>2161</v>
      </c>
      <c r="M501" s="1" t="s">
        <v>2094</v>
      </c>
      <c r="N501" s="1" t="s">
        <v>2056</v>
      </c>
      <c r="O501" s="1" t="s">
        <v>2541</v>
      </c>
      <c r="P501" s="1" t="s">
        <v>2571</v>
      </c>
      <c r="Q501" s="1" t="s">
        <v>2057</v>
      </c>
      <c r="R501" s="1" t="s">
        <v>3382</v>
      </c>
      <c r="S501">
        <v>4</v>
      </c>
      <c r="T501">
        <v>6</v>
      </c>
    </row>
    <row r="502" spans="1:20" x14ac:dyDescent="0.25">
      <c r="A502" s="1" t="s">
        <v>292</v>
      </c>
      <c r="B502" s="1" t="s">
        <v>293</v>
      </c>
      <c r="C502" s="1" t="s">
        <v>2088</v>
      </c>
      <c r="D502" s="1" t="s">
        <v>88</v>
      </c>
      <c r="E502" s="1" t="s">
        <v>2214</v>
      </c>
      <c r="F502" s="1" t="s">
        <v>2150</v>
      </c>
      <c r="G502" s="1" t="s">
        <v>2422</v>
      </c>
      <c r="H502" s="1" t="s">
        <v>2052</v>
      </c>
      <c r="I502" s="1" t="s">
        <v>2052</v>
      </c>
      <c r="J502" s="1" t="s">
        <v>3383</v>
      </c>
      <c r="K502" s="1" t="s">
        <v>12</v>
      </c>
      <c r="L502" s="1" t="s">
        <v>2093</v>
      </c>
      <c r="M502" s="1" t="s">
        <v>2094</v>
      </c>
      <c r="N502" s="1" t="s">
        <v>2056</v>
      </c>
      <c r="O502" s="1" t="s">
        <v>2424</v>
      </c>
      <c r="P502" s="1" t="s">
        <v>2425</v>
      </c>
      <c r="Q502" s="1" t="s">
        <v>2057</v>
      </c>
      <c r="R502" s="1" t="s">
        <v>3384</v>
      </c>
      <c r="S502">
        <v>4</v>
      </c>
      <c r="T502">
        <v>7</v>
      </c>
    </row>
    <row r="503" spans="1:20" x14ac:dyDescent="0.25">
      <c r="A503" s="1" t="s">
        <v>308</v>
      </c>
      <c r="B503" s="1" t="s">
        <v>309</v>
      </c>
      <c r="C503" s="1" t="s">
        <v>2088</v>
      </c>
      <c r="D503" s="1" t="s">
        <v>88</v>
      </c>
      <c r="E503" s="1" t="s">
        <v>2214</v>
      </c>
      <c r="F503" s="1" t="s">
        <v>2150</v>
      </c>
      <c r="G503" s="1" t="s">
        <v>2422</v>
      </c>
      <c r="H503" s="1" t="s">
        <v>2052</v>
      </c>
      <c r="I503" s="1" t="s">
        <v>2052</v>
      </c>
      <c r="J503" s="1" t="s">
        <v>3385</v>
      </c>
      <c r="K503" s="1" t="s">
        <v>12</v>
      </c>
      <c r="L503" s="1" t="s">
        <v>2113</v>
      </c>
      <c r="M503" s="1" t="s">
        <v>2094</v>
      </c>
      <c r="N503" s="1" t="s">
        <v>2056</v>
      </c>
      <c r="O503" s="1" t="s">
        <v>2424</v>
      </c>
      <c r="P503" s="1" t="s">
        <v>2425</v>
      </c>
      <c r="Q503" s="1" t="s">
        <v>2057</v>
      </c>
      <c r="R503" s="1" t="s">
        <v>3386</v>
      </c>
      <c r="S503">
        <v>4</v>
      </c>
      <c r="T503">
        <v>5</v>
      </c>
    </row>
    <row r="504" spans="1:20" x14ac:dyDescent="0.25">
      <c r="A504" s="1" t="s">
        <v>350</v>
      </c>
      <c r="B504" s="1" t="s">
        <v>5495</v>
      </c>
      <c r="C504" s="1" t="s">
        <v>2088</v>
      </c>
      <c r="D504" s="1" t="s">
        <v>88</v>
      </c>
      <c r="E504" s="1" t="s">
        <v>2214</v>
      </c>
      <c r="F504" s="1" t="s">
        <v>2150</v>
      </c>
      <c r="G504" s="1" t="s">
        <v>2422</v>
      </c>
      <c r="H504" s="1" t="s">
        <v>2052</v>
      </c>
      <c r="I504" s="1" t="s">
        <v>2052</v>
      </c>
      <c r="J504" s="1" t="s">
        <v>5496</v>
      </c>
      <c r="K504" s="1" t="s">
        <v>12</v>
      </c>
      <c r="L504" s="1" t="s">
        <v>2590</v>
      </c>
      <c r="M504" s="1" t="s">
        <v>2094</v>
      </c>
      <c r="N504" s="1" t="s">
        <v>2056</v>
      </c>
      <c r="O504" s="1" t="s">
        <v>2424</v>
      </c>
      <c r="P504" s="1" t="s">
        <v>2425</v>
      </c>
      <c r="Q504" s="1" t="s">
        <v>2057</v>
      </c>
      <c r="R504" s="1" t="s">
        <v>5497</v>
      </c>
      <c r="S504">
        <v>4</v>
      </c>
      <c r="T504">
        <v>7</v>
      </c>
    </row>
    <row r="505" spans="1:20" x14ac:dyDescent="0.25">
      <c r="A505" s="1" t="s">
        <v>351</v>
      </c>
      <c r="B505" s="1" t="s">
        <v>352</v>
      </c>
      <c r="C505" s="1" t="s">
        <v>2088</v>
      </c>
      <c r="D505" s="1" t="s">
        <v>88</v>
      </c>
      <c r="E505" s="1" t="s">
        <v>2214</v>
      </c>
      <c r="F505" s="1" t="s">
        <v>2150</v>
      </c>
      <c r="G505" s="1" t="s">
        <v>2539</v>
      </c>
      <c r="H505" s="1" t="s">
        <v>2052</v>
      </c>
      <c r="I505" s="1" t="s">
        <v>2052</v>
      </c>
      <c r="J505" s="1" t="s">
        <v>3387</v>
      </c>
      <c r="K505" s="1" t="s">
        <v>13</v>
      </c>
      <c r="L505" s="1" t="s">
        <v>2113</v>
      </c>
      <c r="M505" s="1" t="s">
        <v>2094</v>
      </c>
      <c r="N505" s="1" t="s">
        <v>2056</v>
      </c>
      <c r="O505" s="1" t="s">
        <v>2541</v>
      </c>
      <c r="P505" s="1" t="s">
        <v>2571</v>
      </c>
      <c r="Q505" s="1" t="s">
        <v>2057</v>
      </c>
      <c r="R505" s="1" t="s">
        <v>3388</v>
      </c>
      <c r="S505">
        <v>6</v>
      </c>
      <c r="T505">
        <v>5</v>
      </c>
    </row>
    <row r="506" spans="1:20" x14ac:dyDescent="0.25">
      <c r="A506" s="1" t="s">
        <v>536</v>
      </c>
      <c r="B506" s="1" t="s">
        <v>537</v>
      </c>
      <c r="C506" s="1" t="s">
        <v>2313</v>
      </c>
      <c r="D506" s="1" t="s">
        <v>88</v>
      </c>
      <c r="E506" s="1" t="s">
        <v>2214</v>
      </c>
      <c r="F506" s="1" t="s">
        <v>2150</v>
      </c>
      <c r="G506" s="1" t="s">
        <v>3289</v>
      </c>
      <c r="H506" s="1" t="s">
        <v>2052</v>
      </c>
      <c r="I506" s="1" t="s">
        <v>2091</v>
      </c>
      <c r="J506" s="1" t="s">
        <v>3389</v>
      </c>
      <c r="K506" s="1" t="s">
        <v>12</v>
      </c>
      <c r="L506" s="1" t="s">
        <v>2113</v>
      </c>
      <c r="M506" s="1" t="s">
        <v>2094</v>
      </c>
      <c r="N506" s="1" t="s">
        <v>2056</v>
      </c>
      <c r="O506" s="1" t="s">
        <v>3291</v>
      </c>
      <c r="P506" s="1" t="s">
        <v>2425</v>
      </c>
      <c r="Q506" s="1" t="s">
        <v>2057</v>
      </c>
      <c r="R506" s="1" t="s">
        <v>3390</v>
      </c>
      <c r="S506">
        <v>4</v>
      </c>
      <c r="T506">
        <v>5</v>
      </c>
    </row>
    <row r="507" spans="1:20" x14ac:dyDescent="0.25">
      <c r="A507" s="1" t="s">
        <v>326</v>
      </c>
      <c r="B507" s="1" t="s">
        <v>327</v>
      </c>
      <c r="C507" s="1" t="s">
        <v>2088</v>
      </c>
      <c r="D507" s="1" t="s">
        <v>88</v>
      </c>
      <c r="E507" s="1" t="s">
        <v>2214</v>
      </c>
      <c r="F507" s="1" t="s">
        <v>2150</v>
      </c>
      <c r="G507" s="1" t="s">
        <v>3289</v>
      </c>
      <c r="H507" s="1" t="s">
        <v>2052</v>
      </c>
      <c r="I507" s="1" t="s">
        <v>2091</v>
      </c>
      <c r="J507" s="1" t="s">
        <v>3391</v>
      </c>
      <c r="K507" s="1" t="s">
        <v>13</v>
      </c>
      <c r="L507" s="1" t="s">
        <v>2113</v>
      </c>
      <c r="M507" s="1" t="s">
        <v>2094</v>
      </c>
      <c r="N507" s="1" t="s">
        <v>2056</v>
      </c>
      <c r="O507" s="1" t="s">
        <v>3291</v>
      </c>
      <c r="P507" s="1" t="s">
        <v>2425</v>
      </c>
      <c r="Q507" s="1" t="s">
        <v>2057</v>
      </c>
      <c r="R507" s="1" t="s">
        <v>3392</v>
      </c>
      <c r="S507">
        <v>6</v>
      </c>
      <c r="T507">
        <v>5</v>
      </c>
    </row>
    <row r="508" spans="1:20" x14ac:dyDescent="0.25">
      <c r="A508" s="1" t="s">
        <v>353</v>
      </c>
      <c r="B508" s="1" t="s">
        <v>354</v>
      </c>
      <c r="C508" s="1" t="s">
        <v>2088</v>
      </c>
      <c r="D508" s="1" t="s">
        <v>88</v>
      </c>
      <c r="E508" s="1" t="s">
        <v>2214</v>
      </c>
      <c r="F508" s="1" t="s">
        <v>2150</v>
      </c>
      <c r="G508" s="1" t="s">
        <v>2450</v>
      </c>
      <c r="H508" s="1" t="s">
        <v>2052</v>
      </c>
      <c r="I508" s="1" t="s">
        <v>2052</v>
      </c>
      <c r="J508" s="1" t="s">
        <v>3393</v>
      </c>
      <c r="K508" s="1" t="s">
        <v>12</v>
      </c>
      <c r="L508" s="1" t="s">
        <v>2093</v>
      </c>
      <c r="M508" s="1" t="s">
        <v>2094</v>
      </c>
      <c r="N508" s="1" t="s">
        <v>2056</v>
      </c>
      <c r="O508" s="1" t="s">
        <v>2452</v>
      </c>
      <c r="P508" s="1" t="s">
        <v>2453</v>
      </c>
      <c r="Q508" s="1" t="s">
        <v>2057</v>
      </c>
      <c r="R508" s="1" t="s">
        <v>3394</v>
      </c>
      <c r="S508">
        <v>4</v>
      </c>
      <c r="T508">
        <v>7</v>
      </c>
    </row>
    <row r="509" spans="1:20" x14ac:dyDescent="0.25">
      <c r="A509" s="1" t="s">
        <v>328</v>
      </c>
      <c r="B509" s="1" t="s">
        <v>329</v>
      </c>
      <c r="C509" s="1" t="s">
        <v>2088</v>
      </c>
      <c r="D509" s="1" t="s">
        <v>88</v>
      </c>
      <c r="E509" s="1" t="s">
        <v>2214</v>
      </c>
      <c r="F509" s="1" t="s">
        <v>2150</v>
      </c>
      <c r="G509" s="1" t="s">
        <v>2539</v>
      </c>
      <c r="H509" s="1" t="s">
        <v>2052</v>
      </c>
      <c r="I509" s="1" t="s">
        <v>2091</v>
      </c>
      <c r="J509" s="1" t="s">
        <v>3395</v>
      </c>
      <c r="K509" s="1" t="s">
        <v>3396</v>
      </c>
      <c r="L509" s="1" t="s">
        <v>3397</v>
      </c>
      <c r="M509" s="1" t="s">
        <v>2094</v>
      </c>
      <c r="N509" s="1" t="s">
        <v>2056</v>
      </c>
      <c r="O509" s="1" t="s">
        <v>2541</v>
      </c>
      <c r="P509" s="1" t="s">
        <v>2571</v>
      </c>
      <c r="Q509" s="1" t="s">
        <v>2057</v>
      </c>
      <c r="R509" s="1" t="s">
        <v>3398</v>
      </c>
      <c r="S509">
        <v>4</v>
      </c>
      <c r="T509">
        <v>7</v>
      </c>
    </row>
    <row r="510" spans="1:20" x14ac:dyDescent="0.25">
      <c r="A510" s="1" t="s">
        <v>3399</v>
      </c>
      <c r="B510" s="1" t="s">
        <v>3400</v>
      </c>
      <c r="C510" s="1" t="s">
        <v>2313</v>
      </c>
      <c r="D510" s="1" t="s">
        <v>44</v>
      </c>
      <c r="E510" s="1" t="s">
        <v>2214</v>
      </c>
      <c r="F510" s="1" t="s">
        <v>2050</v>
      </c>
      <c r="G510" s="1" t="s">
        <v>3289</v>
      </c>
      <c r="H510" s="1" t="s">
        <v>2052</v>
      </c>
      <c r="I510" s="1" t="s">
        <v>2091</v>
      </c>
      <c r="J510" s="1" t="s">
        <v>3401</v>
      </c>
      <c r="K510" s="1" t="s">
        <v>12</v>
      </c>
      <c r="L510" s="1" t="s">
        <v>2470</v>
      </c>
      <c r="M510" s="1" t="s">
        <v>2055</v>
      </c>
      <c r="N510" s="1" t="s">
        <v>2056</v>
      </c>
      <c r="O510" s="1" t="s">
        <v>3291</v>
      </c>
      <c r="P510" s="1" t="s">
        <v>2425</v>
      </c>
      <c r="Q510" s="1" t="s">
        <v>2057</v>
      </c>
      <c r="R510" s="1" t="s">
        <v>3402</v>
      </c>
      <c r="S510">
        <v>4</v>
      </c>
      <c r="T510">
        <v>7</v>
      </c>
    </row>
    <row r="511" spans="1:20" x14ac:dyDescent="0.25">
      <c r="A511" s="1" t="s">
        <v>5082</v>
      </c>
      <c r="B511" s="1" t="s">
        <v>5083</v>
      </c>
      <c r="C511" s="1" t="s">
        <v>2573</v>
      </c>
      <c r="D511" s="1" t="s">
        <v>88</v>
      </c>
      <c r="E511" s="1" t="s">
        <v>2214</v>
      </c>
      <c r="F511" s="1" t="s">
        <v>2150</v>
      </c>
      <c r="G511" s="1" t="s">
        <v>4988</v>
      </c>
      <c r="H511" s="1" t="s">
        <v>2052</v>
      </c>
      <c r="I511" s="1" t="s">
        <v>2052</v>
      </c>
      <c r="J511" s="1" t="s">
        <v>5084</v>
      </c>
      <c r="K511" s="1" t="s">
        <v>12</v>
      </c>
      <c r="L511" s="1" t="s">
        <v>5071</v>
      </c>
      <c r="M511" s="1" t="s">
        <v>2055</v>
      </c>
      <c r="N511" s="1" t="s">
        <v>2056</v>
      </c>
      <c r="O511" s="1" t="s">
        <v>4989</v>
      </c>
      <c r="P511" s="1" t="s">
        <v>2425</v>
      </c>
      <c r="Q511" s="1" t="s">
        <v>2057</v>
      </c>
      <c r="R511" s="1" t="s">
        <v>5085</v>
      </c>
      <c r="S511">
        <v>4</v>
      </c>
      <c r="T511">
        <v>10</v>
      </c>
    </row>
    <row r="512" spans="1:20" x14ac:dyDescent="0.25">
      <c r="A512" s="1" t="s">
        <v>5189</v>
      </c>
      <c r="B512" s="1" t="s">
        <v>5190</v>
      </c>
      <c r="C512" s="1" t="s">
        <v>2468</v>
      </c>
      <c r="D512" s="1" t="s">
        <v>88</v>
      </c>
      <c r="E512" s="1" t="s">
        <v>2564</v>
      </c>
      <c r="F512" s="1" t="s">
        <v>2565</v>
      </c>
      <c r="G512" s="1" t="s">
        <v>4988</v>
      </c>
      <c r="H512" s="1" t="s">
        <v>2052</v>
      </c>
      <c r="I512" s="1" t="s">
        <v>2052</v>
      </c>
      <c r="J512" s="1" t="s">
        <v>5191</v>
      </c>
      <c r="K512" s="1" t="s">
        <v>13</v>
      </c>
      <c r="L512" s="1" t="s">
        <v>5192</v>
      </c>
      <c r="M512" s="1" t="s">
        <v>2055</v>
      </c>
      <c r="N512" s="1" t="s">
        <v>2056</v>
      </c>
      <c r="O512" s="1" t="s">
        <v>4989</v>
      </c>
      <c r="P512" s="1" t="s">
        <v>2425</v>
      </c>
      <c r="Q512" s="1" t="s">
        <v>2057</v>
      </c>
      <c r="R512" s="1" t="s">
        <v>5193</v>
      </c>
      <c r="S512">
        <v>6</v>
      </c>
      <c r="T512">
        <v>4</v>
      </c>
    </row>
    <row r="513" spans="1:20" x14ac:dyDescent="0.25">
      <c r="A513" s="1" t="s">
        <v>5198</v>
      </c>
      <c r="B513" s="1" t="s">
        <v>5199</v>
      </c>
      <c r="C513" s="1" t="s">
        <v>2573</v>
      </c>
      <c r="D513" s="1" t="s">
        <v>88</v>
      </c>
      <c r="E513" s="1" t="s">
        <v>2214</v>
      </c>
      <c r="F513" s="1" t="s">
        <v>2150</v>
      </c>
      <c r="G513" s="1" t="s">
        <v>2422</v>
      </c>
      <c r="H513" s="1" t="s">
        <v>2052</v>
      </c>
      <c r="I513" s="1" t="s">
        <v>2052</v>
      </c>
      <c r="J513" s="1" t="s">
        <v>5200</v>
      </c>
      <c r="K513" s="1" t="s">
        <v>12</v>
      </c>
      <c r="L513" s="1" t="s">
        <v>5071</v>
      </c>
      <c r="M513" s="1" t="s">
        <v>2055</v>
      </c>
      <c r="N513" s="1" t="s">
        <v>2056</v>
      </c>
      <c r="O513" s="1" t="s">
        <v>2424</v>
      </c>
      <c r="P513" s="1" t="s">
        <v>2054</v>
      </c>
      <c r="Q513" s="1" t="s">
        <v>2057</v>
      </c>
      <c r="R513" s="1" t="s">
        <v>5201</v>
      </c>
      <c r="S513">
        <v>4</v>
      </c>
      <c r="T513">
        <v>10</v>
      </c>
    </row>
    <row r="514" spans="1:20" x14ac:dyDescent="0.25">
      <c r="A514" s="1" t="s">
        <v>5221</v>
      </c>
      <c r="B514" s="1" t="s">
        <v>185</v>
      </c>
      <c r="C514" s="1" t="s">
        <v>2573</v>
      </c>
      <c r="D514" s="1" t="s">
        <v>88</v>
      </c>
      <c r="E514" s="1" t="s">
        <v>2214</v>
      </c>
      <c r="F514" s="1" t="s">
        <v>2150</v>
      </c>
      <c r="G514" s="1" t="s">
        <v>2450</v>
      </c>
      <c r="H514" s="1" t="s">
        <v>2052</v>
      </c>
      <c r="I514" s="1" t="s">
        <v>2052</v>
      </c>
      <c r="J514" s="1" t="s">
        <v>5222</v>
      </c>
      <c r="K514" s="1" t="s">
        <v>13</v>
      </c>
      <c r="L514" s="1" t="s">
        <v>5223</v>
      </c>
      <c r="M514" s="1" t="s">
        <v>2055</v>
      </c>
      <c r="N514" s="1" t="s">
        <v>2056</v>
      </c>
      <c r="O514" s="1" t="s">
        <v>2452</v>
      </c>
      <c r="P514" s="1" t="s">
        <v>2453</v>
      </c>
      <c r="Q514" s="1" t="s">
        <v>2057</v>
      </c>
      <c r="R514" s="1" t="s">
        <v>5224</v>
      </c>
      <c r="S514">
        <v>6</v>
      </c>
      <c r="T514">
        <v>5</v>
      </c>
    </row>
    <row r="515" spans="1:20" x14ac:dyDescent="0.25">
      <c r="A515" s="1" t="s">
        <v>3403</v>
      </c>
      <c r="B515" s="1" t="s">
        <v>5086</v>
      </c>
      <c r="C515" s="1" t="s">
        <v>2198</v>
      </c>
      <c r="D515" s="1" t="s">
        <v>88</v>
      </c>
      <c r="E515" s="1" t="s">
        <v>2214</v>
      </c>
      <c r="F515" s="1" t="s">
        <v>2565</v>
      </c>
      <c r="G515" s="1" t="s">
        <v>2054</v>
      </c>
      <c r="H515" s="1" t="s">
        <v>2052</v>
      </c>
      <c r="I515" s="1" t="s">
        <v>2052</v>
      </c>
      <c r="J515" s="1" t="s">
        <v>3404</v>
      </c>
      <c r="K515" s="1" t="s">
        <v>3405</v>
      </c>
      <c r="L515" s="1" t="s">
        <v>3405</v>
      </c>
      <c r="M515" s="1" t="s">
        <v>2055</v>
      </c>
      <c r="N515" s="1" t="s">
        <v>2056</v>
      </c>
      <c r="O515" s="1" t="s">
        <v>3406</v>
      </c>
      <c r="P515" s="1" t="s">
        <v>2054</v>
      </c>
      <c r="Q515" s="1" t="s">
        <v>2057</v>
      </c>
      <c r="R515" s="1" t="s">
        <v>5087</v>
      </c>
      <c r="S515">
        <v>0</v>
      </c>
      <c r="T515">
        <v>0</v>
      </c>
    </row>
    <row r="516" spans="1:20" x14ac:dyDescent="0.25">
      <c r="A516" s="1" t="s">
        <v>5202</v>
      </c>
      <c r="B516" s="1" t="s">
        <v>3407</v>
      </c>
      <c r="C516" s="1" t="s">
        <v>5203</v>
      </c>
      <c r="D516" s="1" t="s">
        <v>88</v>
      </c>
      <c r="E516" s="1" t="s">
        <v>2564</v>
      </c>
      <c r="F516" s="1" t="s">
        <v>2565</v>
      </c>
      <c r="G516" s="1" t="s">
        <v>2422</v>
      </c>
      <c r="H516" s="1" t="s">
        <v>2052</v>
      </c>
      <c r="I516" s="1" t="s">
        <v>2052</v>
      </c>
      <c r="J516" s="1" t="s">
        <v>3408</v>
      </c>
      <c r="K516" s="1" t="s">
        <v>13</v>
      </c>
      <c r="L516" s="1" t="s">
        <v>5204</v>
      </c>
      <c r="M516" s="1" t="s">
        <v>2055</v>
      </c>
      <c r="N516" s="1" t="s">
        <v>2056</v>
      </c>
      <c r="O516" s="1" t="s">
        <v>2424</v>
      </c>
      <c r="P516" s="1" t="s">
        <v>2054</v>
      </c>
      <c r="Q516" s="1" t="s">
        <v>2057</v>
      </c>
      <c r="R516" s="1" t="s">
        <v>5205</v>
      </c>
      <c r="S516">
        <v>6</v>
      </c>
      <c r="T516">
        <v>10</v>
      </c>
    </row>
    <row r="517" spans="1:20" x14ac:dyDescent="0.25">
      <c r="A517" s="1" t="s">
        <v>1698</v>
      </c>
      <c r="B517" s="1" t="s">
        <v>1699</v>
      </c>
      <c r="C517" s="1" t="s">
        <v>2136</v>
      </c>
      <c r="D517" s="1" t="s">
        <v>29</v>
      </c>
      <c r="E517" s="1" t="s">
        <v>3159</v>
      </c>
      <c r="F517" s="1" t="s">
        <v>2111</v>
      </c>
      <c r="G517" s="1" t="s">
        <v>2124</v>
      </c>
      <c r="H517" s="1" t="s">
        <v>2052</v>
      </c>
      <c r="I517" s="1" t="s">
        <v>2091</v>
      </c>
      <c r="J517" s="1" t="s">
        <v>3409</v>
      </c>
      <c r="K517" s="1" t="s">
        <v>10</v>
      </c>
      <c r="L517" s="1" t="s">
        <v>2104</v>
      </c>
      <c r="M517" s="1" t="s">
        <v>2094</v>
      </c>
      <c r="N517" s="1" t="s">
        <v>2105</v>
      </c>
      <c r="O517" s="1" t="s">
        <v>2127</v>
      </c>
      <c r="P517" s="1" t="s">
        <v>2096</v>
      </c>
      <c r="Q517" s="1" t="s">
        <v>2057</v>
      </c>
      <c r="R517" s="1" t="s">
        <v>3410</v>
      </c>
      <c r="S517">
        <v>0</v>
      </c>
      <c r="T517">
        <v>1</v>
      </c>
    </row>
    <row r="518" spans="1:20" x14ac:dyDescent="0.25">
      <c r="A518" s="1" t="s">
        <v>1841</v>
      </c>
      <c r="B518" s="1" t="s">
        <v>1842</v>
      </c>
      <c r="C518" s="1" t="s">
        <v>2132</v>
      </c>
      <c r="D518" s="1" t="s">
        <v>999</v>
      </c>
      <c r="E518" s="1" t="s">
        <v>3128</v>
      </c>
      <c r="F518" s="1" t="s">
        <v>2111</v>
      </c>
      <c r="G518" s="1" t="s">
        <v>3129</v>
      </c>
      <c r="H518" s="1" t="s">
        <v>2125</v>
      </c>
      <c r="I518" s="1" t="s">
        <v>2091</v>
      </c>
      <c r="J518" s="1" t="s">
        <v>3411</v>
      </c>
      <c r="K518" s="1" t="s">
        <v>10</v>
      </c>
      <c r="L518" s="1" t="s">
        <v>2104</v>
      </c>
      <c r="M518" s="1" t="s">
        <v>2094</v>
      </c>
      <c r="N518" s="1" t="s">
        <v>2105</v>
      </c>
      <c r="O518" s="1" t="s">
        <v>3131</v>
      </c>
      <c r="P518" s="1" t="s">
        <v>3132</v>
      </c>
      <c r="Q518" s="1" t="s">
        <v>2057</v>
      </c>
      <c r="R518" s="1" t="s">
        <v>3412</v>
      </c>
      <c r="S518">
        <v>0</v>
      </c>
      <c r="T518">
        <v>1</v>
      </c>
    </row>
    <row r="519" spans="1:20" x14ac:dyDescent="0.25">
      <c r="A519" s="1" t="s">
        <v>914</v>
      </c>
      <c r="B519" s="1" t="s">
        <v>915</v>
      </c>
      <c r="C519" s="1" t="s">
        <v>2148</v>
      </c>
      <c r="D519" s="1" t="s">
        <v>44</v>
      </c>
      <c r="E519" s="1" t="s">
        <v>3167</v>
      </c>
      <c r="F519" s="1" t="s">
        <v>2050</v>
      </c>
      <c r="G519" s="1" t="s">
        <v>3413</v>
      </c>
      <c r="H519" s="1" t="s">
        <v>2052</v>
      </c>
      <c r="I519" s="1" t="s">
        <v>2091</v>
      </c>
      <c r="J519" s="1" t="s">
        <v>3414</v>
      </c>
      <c r="K519" s="1" t="s">
        <v>12</v>
      </c>
      <c r="L519" s="1" t="s">
        <v>2113</v>
      </c>
      <c r="M519" s="1" t="s">
        <v>2094</v>
      </c>
      <c r="N519" s="1" t="s">
        <v>2056</v>
      </c>
      <c r="O519" s="1" t="s">
        <v>3415</v>
      </c>
      <c r="P519" s="1" t="s">
        <v>3416</v>
      </c>
      <c r="Q519" s="1" t="s">
        <v>2057</v>
      </c>
      <c r="R519" s="1" t="s">
        <v>3417</v>
      </c>
      <c r="S519">
        <v>4</v>
      </c>
      <c r="T519">
        <v>5</v>
      </c>
    </row>
    <row r="520" spans="1:20" x14ac:dyDescent="0.25">
      <c r="A520" s="1" t="s">
        <v>2008</v>
      </c>
      <c r="B520" s="1" t="s">
        <v>2009</v>
      </c>
      <c r="C520" s="1" t="s">
        <v>2137</v>
      </c>
      <c r="D520" s="1" t="s">
        <v>999</v>
      </c>
      <c r="E520" s="1" t="s">
        <v>3418</v>
      </c>
      <c r="F520" s="1" t="s">
        <v>2166</v>
      </c>
      <c r="G520" s="1" t="s">
        <v>3419</v>
      </c>
      <c r="H520" s="1" t="s">
        <v>2125</v>
      </c>
      <c r="I520" s="1" t="s">
        <v>2091</v>
      </c>
      <c r="J520" s="1" t="s">
        <v>3420</v>
      </c>
      <c r="K520" s="1" t="s">
        <v>10</v>
      </c>
      <c r="L520" s="1" t="s">
        <v>930</v>
      </c>
      <c r="M520" s="1" t="s">
        <v>2094</v>
      </c>
      <c r="N520" s="1" t="s">
        <v>2105</v>
      </c>
      <c r="O520" s="1" t="s">
        <v>3421</v>
      </c>
      <c r="P520" s="1" t="s">
        <v>3422</v>
      </c>
      <c r="Q520" s="1" t="s">
        <v>2057</v>
      </c>
      <c r="R520" s="1" t="s">
        <v>3423</v>
      </c>
      <c r="S520">
        <v>0</v>
      </c>
      <c r="T520">
        <v>0.5</v>
      </c>
    </row>
    <row r="521" spans="1:20" x14ac:dyDescent="0.25">
      <c r="A521" s="1" t="s">
        <v>1359</v>
      </c>
      <c r="B521" s="1" t="s">
        <v>1360</v>
      </c>
      <c r="C521" s="1" t="s">
        <v>2256</v>
      </c>
      <c r="D521" s="1" t="s">
        <v>44</v>
      </c>
      <c r="E521" s="1" t="s">
        <v>3128</v>
      </c>
      <c r="F521" s="1" t="s">
        <v>2050</v>
      </c>
      <c r="G521" s="1" t="s">
        <v>3089</v>
      </c>
      <c r="H521" s="1" t="s">
        <v>2052</v>
      </c>
      <c r="I521" s="1" t="s">
        <v>2091</v>
      </c>
      <c r="J521" s="1" t="s">
        <v>3424</v>
      </c>
      <c r="K521" s="1" t="s">
        <v>12</v>
      </c>
      <c r="L521" s="1" t="s">
        <v>2104</v>
      </c>
      <c r="M521" s="1" t="s">
        <v>2094</v>
      </c>
      <c r="N521" s="1" t="s">
        <v>2056</v>
      </c>
      <c r="O521" s="1" t="s">
        <v>3091</v>
      </c>
      <c r="P521" s="1" t="s">
        <v>2054</v>
      </c>
      <c r="Q521" s="1" t="s">
        <v>2057</v>
      </c>
      <c r="R521" s="1" t="s">
        <v>3425</v>
      </c>
      <c r="S521">
        <v>4</v>
      </c>
      <c r="T521">
        <v>1</v>
      </c>
    </row>
    <row r="522" spans="1:20" x14ac:dyDescent="0.25">
      <c r="A522" s="1" t="s">
        <v>1947</v>
      </c>
      <c r="B522" s="1" t="s">
        <v>1948</v>
      </c>
      <c r="C522" s="1" t="s">
        <v>2098</v>
      </c>
      <c r="D522" s="1" t="s">
        <v>999</v>
      </c>
      <c r="E522" s="1" t="s">
        <v>3128</v>
      </c>
      <c r="F522" s="1" t="s">
        <v>2111</v>
      </c>
      <c r="G522" s="1" t="s">
        <v>3129</v>
      </c>
      <c r="H522" s="1" t="s">
        <v>2125</v>
      </c>
      <c r="I522" s="1" t="s">
        <v>2091</v>
      </c>
      <c r="J522" s="1" t="s">
        <v>3426</v>
      </c>
      <c r="K522" s="1" t="s">
        <v>10</v>
      </c>
      <c r="L522" s="1" t="s">
        <v>57</v>
      </c>
      <c r="M522" s="1" t="s">
        <v>2094</v>
      </c>
      <c r="N522" s="1" t="s">
        <v>2105</v>
      </c>
      <c r="O522" s="1" t="s">
        <v>3131</v>
      </c>
      <c r="P522" s="1" t="s">
        <v>3132</v>
      </c>
      <c r="Q522" s="1" t="s">
        <v>2057</v>
      </c>
      <c r="R522" s="1" t="s">
        <v>3427</v>
      </c>
      <c r="S522">
        <v>0</v>
      </c>
      <c r="T522">
        <v>1</v>
      </c>
    </row>
    <row r="523" spans="1:20" x14ac:dyDescent="0.25">
      <c r="A523" s="1" t="s">
        <v>1728</v>
      </c>
      <c r="B523" s="1" t="s">
        <v>1729</v>
      </c>
      <c r="C523" s="1" t="s">
        <v>2136</v>
      </c>
      <c r="D523" s="1" t="s">
        <v>999</v>
      </c>
      <c r="E523" s="1" t="s">
        <v>3128</v>
      </c>
      <c r="F523" s="1" t="s">
        <v>2111</v>
      </c>
      <c r="G523" s="1" t="s">
        <v>3129</v>
      </c>
      <c r="H523" s="1" t="s">
        <v>2125</v>
      </c>
      <c r="I523" s="1" t="s">
        <v>2091</v>
      </c>
      <c r="J523" s="1" t="s">
        <v>3428</v>
      </c>
      <c r="K523" s="1" t="s">
        <v>1730</v>
      </c>
      <c r="L523" s="1" t="s">
        <v>2104</v>
      </c>
      <c r="M523" s="1" t="s">
        <v>2094</v>
      </c>
      <c r="N523" s="1" t="s">
        <v>2105</v>
      </c>
      <c r="O523" s="1" t="s">
        <v>3131</v>
      </c>
      <c r="P523" s="1" t="s">
        <v>3132</v>
      </c>
      <c r="Q523" s="1" t="s">
        <v>2057</v>
      </c>
      <c r="R523" s="1" t="s">
        <v>3429</v>
      </c>
      <c r="S523">
        <v>0</v>
      </c>
      <c r="T523">
        <v>1</v>
      </c>
    </row>
    <row r="524" spans="1:20" x14ac:dyDescent="0.25">
      <c r="A524" s="1" t="s">
        <v>1231</v>
      </c>
      <c r="B524" s="1" t="s">
        <v>1232</v>
      </c>
      <c r="C524" s="1" t="s">
        <v>2256</v>
      </c>
      <c r="D524" s="1" t="s">
        <v>44</v>
      </c>
      <c r="E524" s="1" t="s">
        <v>3136</v>
      </c>
      <c r="F524" s="1" t="s">
        <v>2050</v>
      </c>
      <c r="G524" s="1" t="s">
        <v>3089</v>
      </c>
      <c r="H524" s="1" t="s">
        <v>2052</v>
      </c>
      <c r="I524" s="1" t="s">
        <v>2091</v>
      </c>
      <c r="J524" s="1" t="s">
        <v>3430</v>
      </c>
      <c r="K524" s="1" t="s">
        <v>427</v>
      </c>
      <c r="L524" s="1" t="s">
        <v>2113</v>
      </c>
      <c r="M524" s="1" t="s">
        <v>2094</v>
      </c>
      <c r="N524" s="1" t="s">
        <v>2056</v>
      </c>
      <c r="O524" s="1" t="s">
        <v>3091</v>
      </c>
      <c r="P524" s="1" t="s">
        <v>2054</v>
      </c>
      <c r="Q524" s="1" t="s">
        <v>2057</v>
      </c>
      <c r="R524" s="1" t="s">
        <v>3431</v>
      </c>
      <c r="S524">
        <v>2</v>
      </c>
      <c r="T524">
        <v>5</v>
      </c>
    </row>
    <row r="525" spans="1:20" x14ac:dyDescent="0.25">
      <c r="A525" s="1" t="s">
        <v>1233</v>
      </c>
      <c r="B525" s="1" t="s">
        <v>1234</v>
      </c>
      <c r="C525" s="1" t="s">
        <v>2256</v>
      </c>
      <c r="D525" s="1" t="s">
        <v>44</v>
      </c>
      <c r="E525" s="1" t="s">
        <v>3136</v>
      </c>
      <c r="F525" s="1" t="s">
        <v>2050</v>
      </c>
      <c r="G525" s="1" t="s">
        <v>3089</v>
      </c>
      <c r="H525" s="1" t="s">
        <v>2052</v>
      </c>
      <c r="I525" s="1" t="s">
        <v>2091</v>
      </c>
      <c r="J525" s="1" t="s">
        <v>3432</v>
      </c>
      <c r="K525" s="1" t="s">
        <v>12</v>
      </c>
      <c r="L525" s="1" t="s">
        <v>2134</v>
      </c>
      <c r="M525" s="1" t="s">
        <v>2094</v>
      </c>
      <c r="N525" s="1" t="s">
        <v>2056</v>
      </c>
      <c r="O525" s="1" t="s">
        <v>3091</v>
      </c>
      <c r="P525" s="1" t="s">
        <v>2054</v>
      </c>
      <c r="Q525" s="1" t="s">
        <v>2057</v>
      </c>
      <c r="R525" s="1" t="s">
        <v>3433</v>
      </c>
      <c r="S525">
        <v>4</v>
      </c>
      <c r="T525">
        <v>3</v>
      </c>
    </row>
    <row r="526" spans="1:20" x14ac:dyDescent="0.25">
      <c r="A526" s="1" t="s">
        <v>1235</v>
      </c>
      <c r="B526" s="1" t="s">
        <v>1236</v>
      </c>
      <c r="C526" s="1" t="s">
        <v>2256</v>
      </c>
      <c r="D526" s="1" t="s">
        <v>44</v>
      </c>
      <c r="E526" s="1" t="s">
        <v>3136</v>
      </c>
      <c r="F526" s="1" t="s">
        <v>2050</v>
      </c>
      <c r="G526" s="1" t="s">
        <v>3089</v>
      </c>
      <c r="H526" s="1" t="s">
        <v>2052</v>
      </c>
      <c r="I526" s="1" t="s">
        <v>2091</v>
      </c>
      <c r="J526" s="1" t="s">
        <v>3434</v>
      </c>
      <c r="K526" s="1" t="s">
        <v>12</v>
      </c>
      <c r="L526" s="1" t="s">
        <v>2134</v>
      </c>
      <c r="M526" s="1" t="s">
        <v>2094</v>
      </c>
      <c r="N526" s="1" t="s">
        <v>2056</v>
      </c>
      <c r="O526" s="1" t="s">
        <v>3091</v>
      </c>
      <c r="P526" s="1" t="s">
        <v>2054</v>
      </c>
      <c r="Q526" s="1" t="s">
        <v>2057</v>
      </c>
      <c r="R526" s="1" t="s">
        <v>3435</v>
      </c>
      <c r="S526">
        <v>4</v>
      </c>
      <c r="T526">
        <v>3</v>
      </c>
    </row>
    <row r="527" spans="1:20" x14ac:dyDescent="0.25">
      <c r="A527" s="1" t="s">
        <v>1633</v>
      </c>
      <c r="B527" s="1" t="s">
        <v>1634</v>
      </c>
      <c r="C527" s="1" t="s">
        <v>2120</v>
      </c>
      <c r="D527" s="1" t="s">
        <v>29</v>
      </c>
      <c r="E527" s="1" t="s">
        <v>3128</v>
      </c>
      <c r="F527" s="1" t="s">
        <v>2111</v>
      </c>
      <c r="G527" s="1" t="s">
        <v>3129</v>
      </c>
      <c r="H527" s="1" t="s">
        <v>2052</v>
      </c>
      <c r="I527" s="1" t="s">
        <v>2091</v>
      </c>
      <c r="J527" s="1" t="s">
        <v>3436</v>
      </c>
      <c r="K527" s="1" t="s">
        <v>10</v>
      </c>
      <c r="L527" s="1" t="s">
        <v>3437</v>
      </c>
      <c r="M527" s="1" t="s">
        <v>2094</v>
      </c>
      <c r="N527" s="1" t="s">
        <v>2105</v>
      </c>
      <c r="O527" s="1" t="s">
        <v>3131</v>
      </c>
      <c r="P527" s="1" t="s">
        <v>3132</v>
      </c>
      <c r="Q527" s="1" t="s">
        <v>2057</v>
      </c>
      <c r="R527" s="1" t="s">
        <v>3438</v>
      </c>
      <c r="S527">
        <v>0</v>
      </c>
      <c r="T527">
        <v>1</v>
      </c>
    </row>
    <row r="528" spans="1:20" x14ac:dyDescent="0.25">
      <c r="A528" s="1" t="s">
        <v>1811</v>
      </c>
      <c r="B528" s="1" t="s">
        <v>1812</v>
      </c>
      <c r="C528" s="1" t="s">
        <v>2132</v>
      </c>
      <c r="D528" s="1" t="s">
        <v>29</v>
      </c>
      <c r="E528" s="1" t="s">
        <v>3159</v>
      </c>
      <c r="F528" s="1" t="s">
        <v>2111</v>
      </c>
      <c r="G528" s="1" t="s">
        <v>2124</v>
      </c>
      <c r="H528" s="1" t="s">
        <v>2052</v>
      </c>
      <c r="I528" s="1" t="s">
        <v>2091</v>
      </c>
      <c r="J528" s="1" t="s">
        <v>3439</v>
      </c>
      <c r="K528" s="1" t="s">
        <v>12</v>
      </c>
      <c r="L528" s="1" t="s">
        <v>2641</v>
      </c>
      <c r="M528" s="1" t="s">
        <v>2094</v>
      </c>
      <c r="N528" s="1" t="s">
        <v>2105</v>
      </c>
      <c r="O528" s="1" t="s">
        <v>2127</v>
      </c>
      <c r="P528" s="1" t="s">
        <v>2096</v>
      </c>
      <c r="Q528" s="1" t="s">
        <v>2057</v>
      </c>
      <c r="R528" s="1" t="s">
        <v>3440</v>
      </c>
      <c r="S528">
        <v>4</v>
      </c>
      <c r="T528">
        <v>0.5</v>
      </c>
    </row>
    <row r="529" spans="1:20" x14ac:dyDescent="0.25">
      <c r="A529" s="1" t="s">
        <v>936</v>
      </c>
      <c r="B529" s="1" t="s">
        <v>937</v>
      </c>
      <c r="C529" s="1" t="s">
        <v>2148</v>
      </c>
      <c r="D529" s="1" t="s">
        <v>44</v>
      </c>
      <c r="E529" s="1" t="s">
        <v>3136</v>
      </c>
      <c r="F529" s="1" t="s">
        <v>2050</v>
      </c>
      <c r="G529" s="1" t="s">
        <v>3413</v>
      </c>
      <c r="H529" s="1" t="s">
        <v>2052</v>
      </c>
      <c r="I529" s="1" t="s">
        <v>2091</v>
      </c>
      <c r="J529" s="1" t="s">
        <v>3441</v>
      </c>
      <c r="K529" s="1" t="s">
        <v>12</v>
      </c>
      <c r="L529" s="1" t="s">
        <v>2113</v>
      </c>
      <c r="M529" s="1" t="s">
        <v>2094</v>
      </c>
      <c r="N529" s="1" t="s">
        <v>2056</v>
      </c>
      <c r="O529" s="1" t="s">
        <v>3415</v>
      </c>
      <c r="P529" s="1" t="s">
        <v>2054</v>
      </c>
      <c r="Q529" s="1" t="s">
        <v>2057</v>
      </c>
      <c r="R529" s="1" t="s">
        <v>3442</v>
      </c>
      <c r="S529">
        <v>4</v>
      </c>
      <c r="T529">
        <v>5</v>
      </c>
    </row>
    <row r="530" spans="1:20" x14ac:dyDescent="0.25">
      <c r="A530" s="1" t="s">
        <v>1089</v>
      </c>
      <c r="B530" s="1" t="s">
        <v>1090</v>
      </c>
      <c r="C530" s="1" t="s">
        <v>2158</v>
      </c>
      <c r="D530" s="1" t="s">
        <v>44</v>
      </c>
      <c r="E530" s="1" t="s">
        <v>3136</v>
      </c>
      <c r="F530" s="1" t="s">
        <v>2050</v>
      </c>
      <c r="G530" s="1" t="s">
        <v>3089</v>
      </c>
      <c r="H530" s="1" t="s">
        <v>2052</v>
      </c>
      <c r="I530" s="1" t="s">
        <v>2091</v>
      </c>
      <c r="J530" s="1" t="s">
        <v>3443</v>
      </c>
      <c r="K530" s="1" t="s">
        <v>12</v>
      </c>
      <c r="L530" s="1" t="s">
        <v>2134</v>
      </c>
      <c r="M530" s="1" t="s">
        <v>2094</v>
      </c>
      <c r="N530" s="1" t="s">
        <v>2056</v>
      </c>
      <c r="O530" s="1" t="s">
        <v>3091</v>
      </c>
      <c r="P530" s="1" t="s">
        <v>2054</v>
      </c>
      <c r="Q530" s="1" t="s">
        <v>2057</v>
      </c>
      <c r="R530" s="1" t="s">
        <v>3444</v>
      </c>
      <c r="S530">
        <v>4</v>
      </c>
      <c r="T530">
        <v>3</v>
      </c>
    </row>
    <row r="531" spans="1:20" x14ac:dyDescent="0.25">
      <c r="A531" s="1" t="s">
        <v>1813</v>
      </c>
      <c r="B531" s="1" t="s">
        <v>1814</v>
      </c>
      <c r="C531" s="1" t="s">
        <v>2132</v>
      </c>
      <c r="D531" s="1" t="s">
        <v>29</v>
      </c>
      <c r="E531" s="1" t="s">
        <v>3128</v>
      </c>
      <c r="F531" s="1" t="s">
        <v>2111</v>
      </c>
      <c r="G531" s="1" t="s">
        <v>3129</v>
      </c>
      <c r="H531" s="1" t="s">
        <v>2052</v>
      </c>
      <c r="I531" s="1" t="s">
        <v>2091</v>
      </c>
      <c r="J531" s="1" t="s">
        <v>3445</v>
      </c>
      <c r="K531" s="1" t="s">
        <v>10</v>
      </c>
      <c r="L531" s="1" t="s">
        <v>2104</v>
      </c>
      <c r="M531" s="1" t="s">
        <v>2094</v>
      </c>
      <c r="N531" s="1" t="s">
        <v>2105</v>
      </c>
      <c r="O531" s="1" t="s">
        <v>3131</v>
      </c>
      <c r="P531" s="1" t="s">
        <v>3132</v>
      </c>
      <c r="Q531" s="1" t="s">
        <v>2057</v>
      </c>
      <c r="R531" s="1" t="s">
        <v>3446</v>
      </c>
      <c r="S531">
        <v>0</v>
      </c>
      <c r="T531">
        <v>1</v>
      </c>
    </row>
    <row r="532" spans="1:20" x14ac:dyDescent="0.25">
      <c r="A532" s="1" t="s">
        <v>1579</v>
      </c>
      <c r="B532" s="1" t="s">
        <v>1580</v>
      </c>
      <c r="C532" s="1" t="s">
        <v>2120</v>
      </c>
      <c r="D532" s="1" t="s">
        <v>29</v>
      </c>
      <c r="E532" s="1" t="s">
        <v>3128</v>
      </c>
      <c r="F532" s="1" t="s">
        <v>2111</v>
      </c>
      <c r="G532" s="1" t="s">
        <v>3129</v>
      </c>
      <c r="H532" s="1" t="s">
        <v>2052</v>
      </c>
      <c r="I532" s="1" t="s">
        <v>2091</v>
      </c>
      <c r="J532" s="1" t="s">
        <v>3447</v>
      </c>
      <c r="K532" s="1" t="s">
        <v>10</v>
      </c>
      <c r="L532" s="1" t="s">
        <v>2134</v>
      </c>
      <c r="M532" s="1" t="s">
        <v>2094</v>
      </c>
      <c r="N532" s="1" t="s">
        <v>2105</v>
      </c>
      <c r="O532" s="1" t="s">
        <v>3131</v>
      </c>
      <c r="P532" s="1" t="s">
        <v>3132</v>
      </c>
      <c r="Q532" s="1" t="s">
        <v>2057</v>
      </c>
      <c r="R532" s="1" t="s">
        <v>3448</v>
      </c>
      <c r="S532">
        <v>0</v>
      </c>
      <c r="T532">
        <v>3</v>
      </c>
    </row>
    <row r="533" spans="1:20" x14ac:dyDescent="0.25">
      <c r="A533" s="1" t="s">
        <v>811</v>
      </c>
      <c r="B533" s="1" t="s">
        <v>812</v>
      </c>
      <c r="C533" s="1" t="s">
        <v>2148</v>
      </c>
      <c r="D533" s="1" t="s">
        <v>44</v>
      </c>
      <c r="E533" s="1" t="s">
        <v>3167</v>
      </c>
      <c r="F533" s="1" t="s">
        <v>2050</v>
      </c>
      <c r="G533" s="1" t="s">
        <v>3137</v>
      </c>
      <c r="H533" s="1" t="s">
        <v>2052</v>
      </c>
      <c r="I533" s="1" t="s">
        <v>2091</v>
      </c>
      <c r="J533" s="1" t="s">
        <v>3449</v>
      </c>
      <c r="K533" s="1" t="s">
        <v>813</v>
      </c>
      <c r="L533" s="1" t="s">
        <v>3450</v>
      </c>
      <c r="M533" s="1" t="s">
        <v>2094</v>
      </c>
      <c r="N533" s="1" t="s">
        <v>2056</v>
      </c>
      <c r="O533" s="1" t="s">
        <v>3139</v>
      </c>
      <c r="P533" s="1" t="s">
        <v>3140</v>
      </c>
      <c r="Q533" s="1" t="s">
        <v>2057</v>
      </c>
      <c r="R533" s="1" t="s">
        <v>3451</v>
      </c>
      <c r="S533">
        <v>0</v>
      </c>
      <c r="T533">
        <v>7</v>
      </c>
    </row>
    <row r="534" spans="1:20" x14ac:dyDescent="0.25">
      <c r="A534" s="1" t="s">
        <v>1285</v>
      </c>
      <c r="B534" s="1" t="s">
        <v>1286</v>
      </c>
      <c r="C534" s="1" t="s">
        <v>2256</v>
      </c>
      <c r="D534" s="1" t="s">
        <v>44</v>
      </c>
      <c r="E534" s="1" t="s">
        <v>3128</v>
      </c>
      <c r="F534" s="1" t="s">
        <v>2050</v>
      </c>
      <c r="G534" s="1" t="s">
        <v>3089</v>
      </c>
      <c r="H534" s="1" t="s">
        <v>2052</v>
      </c>
      <c r="I534" s="1" t="s">
        <v>2091</v>
      </c>
      <c r="J534" s="1" t="s">
        <v>3452</v>
      </c>
      <c r="K534" s="1" t="s">
        <v>12</v>
      </c>
      <c r="L534" s="1" t="s">
        <v>2104</v>
      </c>
      <c r="M534" s="1" t="s">
        <v>2094</v>
      </c>
      <c r="N534" s="1" t="s">
        <v>2056</v>
      </c>
      <c r="O534" s="1" t="s">
        <v>3091</v>
      </c>
      <c r="P534" s="1" t="s">
        <v>2054</v>
      </c>
      <c r="Q534" s="1" t="s">
        <v>2057</v>
      </c>
      <c r="R534" s="1" t="s">
        <v>3453</v>
      </c>
      <c r="S534">
        <v>4</v>
      </c>
      <c r="T534">
        <v>1</v>
      </c>
    </row>
    <row r="535" spans="1:20" x14ac:dyDescent="0.25">
      <c r="A535" s="1" t="s">
        <v>906</v>
      </c>
      <c r="B535" s="1" t="s">
        <v>907</v>
      </c>
      <c r="C535" s="1" t="s">
        <v>2148</v>
      </c>
      <c r="D535" s="1" t="s">
        <v>44</v>
      </c>
      <c r="E535" s="1" t="s">
        <v>3136</v>
      </c>
      <c r="F535" s="1" t="s">
        <v>2050</v>
      </c>
      <c r="G535" s="1" t="s">
        <v>3089</v>
      </c>
      <c r="H535" s="1" t="s">
        <v>2052</v>
      </c>
      <c r="I535" s="1" t="s">
        <v>2091</v>
      </c>
      <c r="J535" s="1" t="s">
        <v>3454</v>
      </c>
      <c r="K535" s="1" t="s">
        <v>12</v>
      </c>
      <c r="L535" s="1" t="s">
        <v>2134</v>
      </c>
      <c r="M535" s="1" t="s">
        <v>2094</v>
      </c>
      <c r="N535" s="1" t="s">
        <v>2056</v>
      </c>
      <c r="O535" s="1" t="s">
        <v>3091</v>
      </c>
      <c r="P535" s="1" t="s">
        <v>2054</v>
      </c>
      <c r="Q535" s="1" t="s">
        <v>2057</v>
      </c>
      <c r="R535" s="1" t="s">
        <v>3455</v>
      </c>
      <c r="S535">
        <v>4</v>
      </c>
      <c r="T535">
        <v>3</v>
      </c>
    </row>
    <row r="536" spans="1:20" x14ac:dyDescent="0.25">
      <c r="A536" s="1" t="s">
        <v>3456</v>
      </c>
      <c r="B536" s="1" t="s">
        <v>3457</v>
      </c>
      <c r="C536" s="1" t="s">
        <v>2198</v>
      </c>
      <c r="D536" s="1" t="s">
        <v>29</v>
      </c>
      <c r="E536" s="1" t="s">
        <v>3128</v>
      </c>
      <c r="F536" s="1" t="s">
        <v>2050</v>
      </c>
      <c r="G536" s="1" t="s">
        <v>3458</v>
      </c>
      <c r="H536" s="1" t="s">
        <v>2052</v>
      </c>
      <c r="I536" s="1" t="s">
        <v>2091</v>
      </c>
      <c r="J536" s="1" t="s">
        <v>3459</v>
      </c>
      <c r="K536" s="1" t="s">
        <v>3460</v>
      </c>
      <c r="L536" s="1" t="s">
        <v>3461</v>
      </c>
      <c r="M536" s="1" t="s">
        <v>2094</v>
      </c>
      <c r="N536" s="1" t="s">
        <v>2105</v>
      </c>
      <c r="O536" s="1" t="s">
        <v>3462</v>
      </c>
      <c r="P536" s="1" t="s">
        <v>3463</v>
      </c>
      <c r="Q536" s="1" t="s">
        <v>2057</v>
      </c>
      <c r="R536" s="1" t="s">
        <v>3464</v>
      </c>
      <c r="S536" t="s">
        <v>2640</v>
      </c>
      <c r="T536" t="s">
        <v>2640</v>
      </c>
    </row>
    <row r="537" spans="1:20" x14ac:dyDescent="0.25">
      <c r="A537" s="1" t="s">
        <v>3465</v>
      </c>
      <c r="B537" s="1" t="s">
        <v>3466</v>
      </c>
      <c r="C537" s="1" t="s">
        <v>2183</v>
      </c>
      <c r="D537" s="1" t="s">
        <v>44</v>
      </c>
      <c r="E537" s="1" t="s">
        <v>3128</v>
      </c>
      <c r="F537" s="1" t="s">
        <v>2050</v>
      </c>
      <c r="G537" s="1" t="s">
        <v>3089</v>
      </c>
      <c r="H537" s="1" t="s">
        <v>2052</v>
      </c>
      <c r="I537" s="1" t="s">
        <v>2091</v>
      </c>
      <c r="J537" s="1" t="s">
        <v>3467</v>
      </c>
      <c r="K537" s="1" t="s">
        <v>3468</v>
      </c>
      <c r="L537" s="1" t="s">
        <v>3469</v>
      </c>
      <c r="M537" s="1" t="s">
        <v>2055</v>
      </c>
      <c r="N537" s="1" t="s">
        <v>2056</v>
      </c>
      <c r="O537" s="1" t="s">
        <v>3091</v>
      </c>
      <c r="P537" s="1" t="s">
        <v>2054</v>
      </c>
      <c r="Q537" s="1" t="s">
        <v>2057</v>
      </c>
      <c r="R537" s="1" t="s">
        <v>3470</v>
      </c>
      <c r="S537" t="s">
        <v>2640</v>
      </c>
      <c r="T537" t="s">
        <v>2640</v>
      </c>
    </row>
    <row r="538" spans="1:20" x14ac:dyDescent="0.25">
      <c r="A538" s="1" t="s">
        <v>1843</v>
      </c>
      <c r="B538" s="1" t="s">
        <v>1844</v>
      </c>
      <c r="C538" s="1" t="s">
        <v>2132</v>
      </c>
      <c r="D538" s="1" t="s">
        <v>999</v>
      </c>
      <c r="E538" s="1" t="s">
        <v>3159</v>
      </c>
      <c r="F538" s="1" t="s">
        <v>2111</v>
      </c>
      <c r="G538" s="1" t="s">
        <v>3471</v>
      </c>
      <c r="H538" s="1" t="s">
        <v>2125</v>
      </c>
      <c r="I538" s="1" t="s">
        <v>2091</v>
      </c>
      <c r="J538" s="1" t="s">
        <v>3472</v>
      </c>
      <c r="K538" s="1" t="s">
        <v>10</v>
      </c>
      <c r="L538" s="1" t="s">
        <v>2104</v>
      </c>
      <c r="M538" s="1" t="s">
        <v>2094</v>
      </c>
      <c r="N538" s="1" t="s">
        <v>2105</v>
      </c>
      <c r="O538" s="1" t="s">
        <v>3473</v>
      </c>
      <c r="P538" s="1" t="s">
        <v>3474</v>
      </c>
      <c r="Q538" s="1" t="s">
        <v>2057</v>
      </c>
      <c r="R538" s="1" t="s">
        <v>3475</v>
      </c>
      <c r="S538">
        <v>0</v>
      </c>
      <c r="T538">
        <v>1</v>
      </c>
    </row>
    <row r="539" spans="1:20" x14ac:dyDescent="0.25">
      <c r="A539" s="1" t="s">
        <v>1637</v>
      </c>
      <c r="B539" s="1" t="s">
        <v>1638</v>
      </c>
      <c r="C539" s="1" t="s">
        <v>2120</v>
      </c>
      <c r="D539" s="1" t="s">
        <v>29</v>
      </c>
      <c r="E539" s="1" t="s">
        <v>3159</v>
      </c>
      <c r="F539" s="1" t="s">
        <v>2050</v>
      </c>
      <c r="G539" s="1" t="s">
        <v>3413</v>
      </c>
      <c r="H539" s="1" t="s">
        <v>2052</v>
      </c>
      <c r="I539" s="1" t="s">
        <v>2091</v>
      </c>
      <c r="J539" s="1" t="s">
        <v>3476</v>
      </c>
      <c r="K539" s="1" t="s">
        <v>12</v>
      </c>
      <c r="L539" s="1" t="s">
        <v>2274</v>
      </c>
      <c r="M539" s="1" t="s">
        <v>2094</v>
      </c>
      <c r="N539" s="1" t="s">
        <v>2105</v>
      </c>
      <c r="O539" s="1" t="s">
        <v>3415</v>
      </c>
      <c r="P539" s="1" t="s">
        <v>3477</v>
      </c>
      <c r="Q539" s="1" t="s">
        <v>2057</v>
      </c>
      <c r="R539" s="1" t="s">
        <v>3478</v>
      </c>
      <c r="S539">
        <v>4</v>
      </c>
      <c r="T539">
        <v>2</v>
      </c>
    </row>
    <row r="540" spans="1:20" x14ac:dyDescent="0.25">
      <c r="A540" s="1" t="s">
        <v>1161</v>
      </c>
      <c r="B540" s="1" t="s">
        <v>1162</v>
      </c>
      <c r="C540" s="1" t="s">
        <v>2158</v>
      </c>
      <c r="D540" s="1" t="s">
        <v>44</v>
      </c>
      <c r="E540" s="1" t="s">
        <v>3136</v>
      </c>
      <c r="F540" s="1" t="s">
        <v>2050</v>
      </c>
      <c r="G540" s="1" t="s">
        <v>3479</v>
      </c>
      <c r="H540" s="1" t="s">
        <v>2052</v>
      </c>
      <c r="I540" s="1" t="s">
        <v>2091</v>
      </c>
      <c r="J540" s="1" t="s">
        <v>3480</v>
      </c>
      <c r="K540" s="1" t="s">
        <v>1163</v>
      </c>
      <c r="L540" s="1" t="s">
        <v>2274</v>
      </c>
      <c r="M540" s="1" t="s">
        <v>2094</v>
      </c>
      <c r="N540" s="1" t="s">
        <v>2056</v>
      </c>
      <c r="O540" s="1" t="s">
        <v>3481</v>
      </c>
      <c r="P540" s="1" t="s">
        <v>3482</v>
      </c>
      <c r="Q540" s="1" t="s">
        <v>2057</v>
      </c>
      <c r="R540" s="1" t="s">
        <v>3483</v>
      </c>
      <c r="S540">
        <v>6</v>
      </c>
      <c r="T540">
        <v>2</v>
      </c>
    </row>
    <row r="541" spans="1:20" x14ac:dyDescent="0.25">
      <c r="A541" s="1" t="s">
        <v>1797</v>
      </c>
      <c r="B541" s="1" t="s">
        <v>1798</v>
      </c>
      <c r="C541" s="1" t="s">
        <v>2136</v>
      </c>
      <c r="D541" s="1" t="s">
        <v>44</v>
      </c>
      <c r="E541" s="1" t="s">
        <v>3136</v>
      </c>
      <c r="F541" s="1" t="s">
        <v>2050</v>
      </c>
      <c r="G541" s="1" t="s">
        <v>3484</v>
      </c>
      <c r="H541" s="1" t="s">
        <v>2052</v>
      </c>
      <c r="I541" s="1" t="s">
        <v>2091</v>
      </c>
      <c r="J541" s="1" t="s">
        <v>3485</v>
      </c>
      <c r="K541" s="1" t="s">
        <v>427</v>
      </c>
      <c r="L541" s="1" t="s">
        <v>2134</v>
      </c>
      <c r="M541" s="1" t="s">
        <v>2094</v>
      </c>
      <c r="N541" s="1" t="s">
        <v>2056</v>
      </c>
      <c r="O541" s="1" t="s">
        <v>3486</v>
      </c>
      <c r="P541" s="1" t="s">
        <v>2054</v>
      </c>
      <c r="Q541" s="1" t="s">
        <v>2057</v>
      </c>
      <c r="R541" s="1" t="s">
        <v>3487</v>
      </c>
      <c r="S541">
        <v>2</v>
      </c>
      <c r="T541">
        <v>3</v>
      </c>
    </row>
    <row r="542" spans="1:20" x14ac:dyDescent="0.25">
      <c r="A542" s="1" t="s">
        <v>1237</v>
      </c>
      <c r="B542" s="1" t="s">
        <v>1238</v>
      </c>
      <c r="C542" s="1" t="s">
        <v>2256</v>
      </c>
      <c r="D542" s="1" t="s">
        <v>44</v>
      </c>
      <c r="E542" s="1" t="s">
        <v>3136</v>
      </c>
      <c r="F542" s="1" t="s">
        <v>2050</v>
      </c>
      <c r="G542" s="1" t="s">
        <v>3089</v>
      </c>
      <c r="H542" s="1" t="s">
        <v>2052</v>
      </c>
      <c r="I542" s="1" t="s">
        <v>2091</v>
      </c>
      <c r="J542" s="1" t="s">
        <v>3488</v>
      </c>
      <c r="K542" s="1" t="s">
        <v>1239</v>
      </c>
      <c r="L542" s="1" t="s">
        <v>3489</v>
      </c>
      <c r="M542" s="1" t="s">
        <v>2094</v>
      </c>
      <c r="N542" s="1" t="s">
        <v>2056</v>
      </c>
      <c r="O542" s="1" t="s">
        <v>3091</v>
      </c>
      <c r="P542" s="1" t="s">
        <v>2054</v>
      </c>
      <c r="Q542" s="1" t="s">
        <v>2057</v>
      </c>
      <c r="R542" s="1" t="s">
        <v>3490</v>
      </c>
      <c r="S542">
        <v>0</v>
      </c>
      <c r="T542">
        <v>3</v>
      </c>
    </row>
    <row r="543" spans="1:20" x14ac:dyDescent="0.25">
      <c r="A543" s="1" t="s">
        <v>1700</v>
      </c>
      <c r="B543" s="1" t="s">
        <v>1701</v>
      </c>
      <c r="C543" s="1" t="s">
        <v>2136</v>
      </c>
      <c r="D543" s="1" t="s">
        <v>29</v>
      </c>
      <c r="E543" s="1" t="s">
        <v>3128</v>
      </c>
      <c r="F543" s="1" t="s">
        <v>2111</v>
      </c>
      <c r="G543" s="1" t="s">
        <v>3129</v>
      </c>
      <c r="H543" s="1" t="s">
        <v>2052</v>
      </c>
      <c r="I543" s="1" t="s">
        <v>2091</v>
      </c>
      <c r="J543" s="1" t="s">
        <v>3491</v>
      </c>
      <c r="K543" s="1" t="s">
        <v>10</v>
      </c>
      <c r="L543" s="1" t="s">
        <v>2134</v>
      </c>
      <c r="M543" s="1" t="s">
        <v>2094</v>
      </c>
      <c r="N543" s="1" t="s">
        <v>2105</v>
      </c>
      <c r="O543" s="1" t="s">
        <v>3131</v>
      </c>
      <c r="P543" s="1" t="s">
        <v>3132</v>
      </c>
      <c r="Q543" s="1" t="s">
        <v>2057</v>
      </c>
      <c r="R543" s="1" t="s">
        <v>3492</v>
      </c>
      <c r="S543">
        <v>0</v>
      </c>
      <c r="T543">
        <v>3</v>
      </c>
    </row>
    <row r="544" spans="1:20" x14ac:dyDescent="0.25">
      <c r="A544" s="1" t="s">
        <v>1417</v>
      </c>
      <c r="B544" s="1" t="s">
        <v>1418</v>
      </c>
      <c r="C544" s="1" t="s">
        <v>2109</v>
      </c>
      <c r="D544" s="1" t="s">
        <v>29</v>
      </c>
      <c r="E544" s="1" t="s">
        <v>3128</v>
      </c>
      <c r="F544" s="1" t="s">
        <v>2111</v>
      </c>
      <c r="G544" s="1" t="s">
        <v>3129</v>
      </c>
      <c r="H544" s="1" t="s">
        <v>2052</v>
      </c>
      <c r="I544" s="1" t="s">
        <v>2091</v>
      </c>
      <c r="J544" s="1" t="s">
        <v>3493</v>
      </c>
      <c r="K544" s="1" t="s">
        <v>10</v>
      </c>
      <c r="L544" s="1" t="s">
        <v>2152</v>
      </c>
      <c r="M544" s="1" t="s">
        <v>2094</v>
      </c>
      <c r="N544" s="1" t="s">
        <v>2105</v>
      </c>
      <c r="O544" s="1" t="s">
        <v>3131</v>
      </c>
      <c r="P544" s="1" t="s">
        <v>3132</v>
      </c>
      <c r="Q544" s="1" t="s">
        <v>2057</v>
      </c>
      <c r="R544" s="1" t="s">
        <v>3494</v>
      </c>
      <c r="S544">
        <v>0</v>
      </c>
      <c r="T544">
        <v>4</v>
      </c>
    </row>
    <row r="545" spans="1:20" x14ac:dyDescent="0.25">
      <c r="A545" s="1" t="s">
        <v>1607</v>
      </c>
      <c r="B545" s="1" t="s">
        <v>1608</v>
      </c>
      <c r="C545" s="1" t="s">
        <v>2120</v>
      </c>
      <c r="D545" s="1" t="s">
        <v>999</v>
      </c>
      <c r="E545" s="1" t="s">
        <v>3159</v>
      </c>
      <c r="F545" s="1" t="s">
        <v>2111</v>
      </c>
      <c r="G545" s="1" t="s">
        <v>3471</v>
      </c>
      <c r="H545" s="1" t="s">
        <v>2125</v>
      </c>
      <c r="I545" s="1" t="s">
        <v>2091</v>
      </c>
      <c r="J545" s="1" t="s">
        <v>3495</v>
      </c>
      <c r="K545" s="1" t="s">
        <v>12</v>
      </c>
      <c r="L545" s="1" t="s">
        <v>2104</v>
      </c>
      <c r="M545" s="1" t="s">
        <v>2094</v>
      </c>
      <c r="N545" s="1" t="s">
        <v>2105</v>
      </c>
      <c r="O545" s="1" t="s">
        <v>3473</v>
      </c>
      <c r="P545" s="1" t="s">
        <v>3474</v>
      </c>
      <c r="Q545" s="1" t="s">
        <v>2057</v>
      </c>
      <c r="R545" s="1" t="s">
        <v>3496</v>
      </c>
      <c r="S545">
        <v>4</v>
      </c>
      <c r="T545">
        <v>1</v>
      </c>
    </row>
    <row r="546" spans="1:20" x14ac:dyDescent="0.25">
      <c r="A546" s="1" t="s">
        <v>1240</v>
      </c>
      <c r="B546" s="1" t="s">
        <v>1241</v>
      </c>
      <c r="C546" s="1" t="s">
        <v>2256</v>
      </c>
      <c r="D546" s="1" t="s">
        <v>44</v>
      </c>
      <c r="E546" s="1" t="s">
        <v>3136</v>
      </c>
      <c r="F546" s="1" t="s">
        <v>2050</v>
      </c>
      <c r="G546" s="1" t="s">
        <v>3413</v>
      </c>
      <c r="H546" s="1" t="s">
        <v>2052</v>
      </c>
      <c r="I546" s="1" t="s">
        <v>2091</v>
      </c>
      <c r="J546" s="1" t="s">
        <v>3497</v>
      </c>
      <c r="K546" s="1" t="s">
        <v>12</v>
      </c>
      <c r="L546" s="1" t="s">
        <v>2134</v>
      </c>
      <c r="M546" s="1" t="s">
        <v>2094</v>
      </c>
      <c r="N546" s="1" t="s">
        <v>2056</v>
      </c>
      <c r="O546" s="1" t="s">
        <v>3415</v>
      </c>
      <c r="P546" s="1" t="s">
        <v>3477</v>
      </c>
      <c r="Q546" s="1" t="s">
        <v>2057</v>
      </c>
      <c r="R546" s="1" t="s">
        <v>3498</v>
      </c>
      <c r="S546">
        <v>4</v>
      </c>
      <c r="T546">
        <v>3</v>
      </c>
    </row>
    <row r="547" spans="1:20" x14ac:dyDescent="0.25">
      <c r="A547" s="1" t="s">
        <v>1320</v>
      </c>
      <c r="B547" s="1" t="s">
        <v>1321</v>
      </c>
      <c r="C547" s="1" t="s">
        <v>2256</v>
      </c>
      <c r="D547" s="1" t="s">
        <v>29</v>
      </c>
      <c r="E547" s="1" t="s">
        <v>3128</v>
      </c>
      <c r="F547" s="1" t="s">
        <v>2166</v>
      </c>
      <c r="G547" s="1" t="s">
        <v>3499</v>
      </c>
      <c r="H547" s="1" t="s">
        <v>2052</v>
      </c>
      <c r="I547" s="1" t="s">
        <v>2091</v>
      </c>
      <c r="J547" s="1" t="s">
        <v>3500</v>
      </c>
      <c r="K547" s="1" t="s">
        <v>1322</v>
      </c>
      <c r="L547" s="1" t="s">
        <v>3501</v>
      </c>
      <c r="M547" s="1" t="s">
        <v>2094</v>
      </c>
      <c r="N547" s="1" t="s">
        <v>2105</v>
      </c>
      <c r="O547" s="1" t="s">
        <v>3502</v>
      </c>
      <c r="P547" s="1" t="s">
        <v>2054</v>
      </c>
      <c r="Q547" s="1" t="s">
        <v>2057</v>
      </c>
      <c r="R547" s="1" t="s">
        <v>3503</v>
      </c>
      <c r="S547">
        <v>0</v>
      </c>
      <c r="T547">
        <v>0</v>
      </c>
    </row>
    <row r="548" spans="1:20" x14ac:dyDescent="0.25">
      <c r="A548" s="1" t="s">
        <v>1242</v>
      </c>
      <c r="B548" s="1" t="s">
        <v>1243</v>
      </c>
      <c r="C548" s="1" t="s">
        <v>2256</v>
      </c>
      <c r="D548" s="1" t="s">
        <v>44</v>
      </c>
      <c r="E548" s="1" t="s">
        <v>3136</v>
      </c>
      <c r="F548" s="1" t="s">
        <v>2050</v>
      </c>
      <c r="G548" s="1" t="s">
        <v>3504</v>
      </c>
      <c r="H548" s="1" t="s">
        <v>2052</v>
      </c>
      <c r="I548" s="1" t="s">
        <v>2091</v>
      </c>
      <c r="J548" s="1" t="s">
        <v>3505</v>
      </c>
      <c r="K548" s="1" t="s">
        <v>12</v>
      </c>
      <c r="L548" s="1" t="s">
        <v>2134</v>
      </c>
      <c r="M548" s="1" t="s">
        <v>2094</v>
      </c>
      <c r="N548" s="1" t="s">
        <v>2056</v>
      </c>
      <c r="O548" s="1" t="s">
        <v>3506</v>
      </c>
      <c r="P548" s="1" t="s">
        <v>3507</v>
      </c>
      <c r="Q548" s="1" t="s">
        <v>2057</v>
      </c>
      <c r="R548" s="1" t="s">
        <v>3508</v>
      </c>
      <c r="S548">
        <v>4</v>
      </c>
      <c r="T548">
        <v>3</v>
      </c>
    </row>
    <row r="549" spans="1:20" x14ac:dyDescent="0.25">
      <c r="A549" s="1" t="s">
        <v>814</v>
      </c>
      <c r="B549" s="1" t="s">
        <v>815</v>
      </c>
      <c r="C549" s="1" t="s">
        <v>2148</v>
      </c>
      <c r="D549" s="1" t="s">
        <v>44</v>
      </c>
      <c r="E549" s="1" t="s">
        <v>3167</v>
      </c>
      <c r="F549" s="1" t="s">
        <v>2050</v>
      </c>
      <c r="G549" s="1" t="s">
        <v>3413</v>
      </c>
      <c r="H549" s="1" t="s">
        <v>2052</v>
      </c>
      <c r="I549" s="1" t="s">
        <v>2091</v>
      </c>
      <c r="J549" s="1" t="s">
        <v>3509</v>
      </c>
      <c r="K549" s="1" t="s">
        <v>12</v>
      </c>
      <c r="L549" s="1" t="s">
        <v>2113</v>
      </c>
      <c r="M549" s="1" t="s">
        <v>2094</v>
      </c>
      <c r="N549" s="1" t="s">
        <v>2056</v>
      </c>
      <c r="O549" s="1" t="s">
        <v>3415</v>
      </c>
      <c r="P549" s="1" t="s">
        <v>3477</v>
      </c>
      <c r="Q549" s="1" t="s">
        <v>2057</v>
      </c>
      <c r="R549" s="1" t="s">
        <v>3510</v>
      </c>
      <c r="S549">
        <v>4</v>
      </c>
      <c r="T549">
        <v>5</v>
      </c>
    </row>
    <row r="550" spans="1:20" x14ac:dyDescent="0.25">
      <c r="A550" s="1" t="s">
        <v>1609</v>
      </c>
      <c r="B550" s="1" t="s">
        <v>1610</v>
      </c>
      <c r="C550" s="1" t="s">
        <v>2120</v>
      </c>
      <c r="D550" s="1" t="s">
        <v>999</v>
      </c>
      <c r="E550" s="1" t="s">
        <v>3128</v>
      </c>
      <c r="F550" s="1" t="s">
        <v>2111</v>
      </c>
      <c r="G550" s="1" t="s">
        <v>3129</v>
      </c>
      <c r="H550" s="1" t="s">
        <v>2125</v>
      </c>
      <c r="I550" s="1" t="s">
        <v>2091</v>
      </c>
      <c r="J550" s="1" t="s">
        <v>3511</v>
      </c>
      <c r="K550" s="1" t="s">
        <v>427</v>
      </c>
      <c r="L550" s="1" t="s">
        <v>2134</v>
      </c>
      <c r="M550" s="1" t="s">
        <v>2094</v>
      </c>
      <c r="N550" s="1" t="s">
        <v>2105</v>
      </c>
      <c r="O550" s="1" t="s">
        <v>3131</v>
      </c>
      <c r="P550" s="1" t="s">
        <v>3132</v>
      </c>
      <c r="Q550" s="1" t="s">
        <v>2057</v>
      </c>
      <c r="R550" s="1" t="s">
        <v>3512</v>
      </c>
      <c r="S550">
        <v>2</v>
      </c>
      <c r="T550">
        <v>3</v>
      </c>
    </row>
    <row r="551" spans="1:20" x14ac:dyDescent="0.25">
      <c r="A551" s="1" t="s">
        <v>816</v>
      </c>
      <c r="B551" s="1" t="s">
        <v>817</v>
      </c>
      <c r="C551" s="1" t="s">
        <v>2148</v>
      </c>
      <c r="D551" s="1" t="s">
        <v>44</v>
      </c>
      <c r="E551" s="1" t="s">
        <v>3167</v>
      </c>
      <c r="F551" s="1" t="s">
        <v>2050</v>
      </c>
      <c r="G551" s="1" t="s">
        <v>3479</v>
      </c>
      <c r="H551" s="1" t="s">
        <v>2052</v>
      </c>
      <c r="I551" s="1" t="s">
        <v>2091</v>
      </c>
      <c r="J551" s="1" t="s">
        <v>3513</v>
      </c>
      <c r="K551" s="1" t="s">
        <v>12</v>
      </c>
      <c r="L551" s="1" t="s">
        <v>2113</v>
      </c>
      <c r="M551" s="1" t="s">
        <v>2094</v>
      </c>
      <c r="N551" s="1" t="s">
        <v>2056</v>
      </c>
      <c r="O551" s="1" t="s">
        <v>3481</v>
      </c>
      <c r="P551" s="1" t="s">
        <v>3482</v>
      </c>
      <c r="Q551" s="1" t="s">
        <v>2057</v>
      </c>
      <c r="R551" s="1" t="s">
        <v>3514</v>
      </c>
      <c r="S551">
        <v>4</v>
      </c>
      <c r="T551">
        <v>5</v>
      </c>
    </row>
    <row r="552" spans="1:20" x14ac:dyDescent="0.25">
      <c r="A552" s="1" t="s">
        <v>1553</v>
      </c>
      <c r="B552" s="1" t="s">
        <v>1554</v>
      </c>
      <c r="C552" s="1" t="s">
        <v>2109</v>
      </c>
      <c r="D552" s="1" t="s">
        <v>44</v>
      </c>
      <c r="E552" s="1" t="s">
        <v>3128</v>
      </c>
      <c r="F552" s="1" t="s">
        <v>2050</v>
      </c>
      <c r="G552" s="1" t="s">
        <v>3484</v>
      </c>
      <c r="H552" s="1" t="s">
        <v>2052</v>
      </c>
      <c r="I552" s="1" t="s">
        <v>2091</v>
      </c>
      <c r="J552" s="1" t="s">
        <v>3515</v>
      </c>
      <c r="K552" s="1" t="s">
        <v>12</v>
      </c>
      <c r="L552" s="1" t="s">
        <v>2134</v>
      </c>
      <c r="M552" s="1" t="s">
        <v>2094</v>
      </c>
      <c r="N552" s="1" t="s">
        <v>2056</v>
      </c>
      <c r="O552" s="1" t="s">
        <v>3486</v>
      </c>
      <c r="P552" s="1" t="s">
        <v>2054</v>
      </c>
      <c r="Q552" s="1" t="s">
        <v>2057</v>
      </c>
      <c r="R552" s="1" t="s">
        <v>3516</v>
      </c>
      <c r="S552">
        <v>4</v>
      </c>
      <c r="T552">
        <v>3</v>
      </c>
    </row>
    <row r="553" spans="1:20" x14ac:dyDescent="0.25">
      <c r="A553" s="1" t="s">
        <v>1244</v>
      </c>
      <c r="B553" s="1" t="s">
        <v>1245</v>
      </c>
      <c r="C553" s="1" t="s">
        <v>2256</v>
      </c>
      <c r="D553" s="1" t="s">
        <v>44</v>
      </c>
      <c r="E553" s="1" t="s">
        <v>3136</v>
      </c>
      <c r="F553" s="1" t="s">
        <v>2050</v>
      </c>
      <c r="G553" s="1" t="s">
        <v>3413</v>
      </c>
      <c r="H553" s="1" t="s">
        <v>2052</v>
      </c>
      <c r="I553" s="1" t="s">
        <v>2091</v>
      </c>
      <c r="J553" s="1" t="s">
        <v>3517</v>
      </c>
      <c r="K553" s="1" t="s">
        <v>12</v>
      </c>
      <c r="L553" s="1" t="s">
        <v>2134</v>
      </c>
      <c r="M553" s="1" t="s">
        <v>2094</v>
      </c>
      <c r="N553" s="1" t="s">
        <v>2056</v>
      </c>
      <c r="O553" s="1" t="s">
        <v>3415</v>
      </c>
      <c r="P553" s="1" t="s">
        <v>3477</v>
      </c>
      <c r="Q553" s="1" t="s">
        <v>2057</v>
      </c>
      <c r="R553" s="1" t="s">
        <v>3518</v>
      </c>
      <c r="S553">
        <v>4</v>
      </c>
      <c r="T553">
        <v>3</v>
      </c>
    </row>
    <row r="554" spans="1:20" x14ac:dyDescent="0.25">
      <c r="A554" s="1" t="s">
        <v>1200</v>
      </c>
      <c r="B554" s="1" t="s">
        <v>1201</v>
      </c>
      <c r="C554" s="1" t="s">
        <v>2256</v>
      </c>
      <c r="D554" s="1" t="s">
        <v>29</v>
      </c>
      <c r="E554" s="1" t="s">
        <v>3121</v>
      </c>
      <c r="F554" s="1" t="s">
        <v>2111</v>
      </c>
      <c r="G554" s="1" t="s">
        <v>2837</v>
      </c>
      <c r="H554" s="1" t="s">
        <v>2052</v>
      </c>
      <c r="I554" s="1" t="s">
        <v>2091</v>
      </c>
      <c r="J554" s="1" t="s">
        <v>3519</v>
      </c>
      <c r="K554" s="1" t="s">
        <v>12</v>
      </c>
      <c r="L554" s="1" t="s">
        <v>2104</v>
      </c>
      <c r="M554" s="1" t="s">
        <v>2094</v>
      </c>
      <c r="N554" s="1" t="s">
        <v>2105</v>
      </c>
      <c r="O554" s="1" t="s">
        <v>2839</v>
      </c>
      <c r="P554" s="1" t="s">
        <v>2840</v>
      </c>
      <c r="Q554" s="1" t="s">
        <v>2057</v>
      </c>
      <c r="R554" s="1" t="s">
        <v>3520</v>
      </c>
      <c r="S554">
        <v>4</v>
      </c>
      <c r="T554">
        <v>1</v>
      </c>
    </row>
    <row r="555" spans="1:20" x14ac:dyDescent="0.25">
      <c r="A555" s="1" t="s">
        <v>1041</v>
      </c>
      <c r="B555" s="1" t="s">
        <v>1042</v>
      </c>
      <c r="C555" s="1" t="s">
        <v>2158</v>
      </c>
      <c r="D555" s="1" t="s">
        <v>44</v>
      </c>
      <c r="E555" s="1" t="s">
        <v>3136</v>
      </c>
      <c r="F555" s="1" t="s">
        <v>2050</v>
      </c>
      <c r="G555" s="1" t="s">
        <v>3504</v>
      </c>
      <c r="H555" s="1" t="s">
        <v>2052</v>
      </c>
      <c r="I555" s="1" t="s">
        <v>2091</v>
      </c>
      <c r="J555" s="1" t="s">
        <v>3521</v>
      </c>
      <c r="K555" s="1" t="s">
        <v>12</v>
      </c>
      <c r="L555" s="1" t="s">
        <v>2152</v>
      </c>
      <c r="M555" s="1" t="s">
        <v>2094</v>
      </c>
      <c r="N555" s="1" t="s">
        <v>2056</v>
      </c>
      <c r="O555" s="1" t="s">
        <v>3506</v>
      </c>
      <c r="P555" s="1" t="s">
        <v>3507</v>
      </c>
      <c r="Q555" s="1" t="s">
        <v>2057</v>
      </c>
      <c r="R555" s="1" t="s">
        <v>3522</v>
      </c>
      <c r="S555">
        <v>4</v>
      </c>
      <c r="T555">
        <v>4</v>
      </c>
    </row>
    <row r="556" spans="1:20" x14ac:dyDescent="0.25">
      <c r="A556" s="1" t="s">
        <v>1246</v>
      </c>
      <c r="B556" s="1" t="s">
        <v>1247</v>
      </c>
      <c r="C556" s="1" t="s">
        <v>2256</v>
      </c>
      <c r="D556" s="1" t="s">
        <v>44</v>
      </c>
      <c r="E556" s="1" t="s">
        <v>3136</v>
      </c>
      <c r="F556" s="1" t="s">
        <v>2050</v>
      </c>
      <c r="G556" s="1" t="s">
        <v>3413</v>
      </c>
      <c r="H556" s="1" t="s">
        <v>2052</v>
      </c>
      <c r="I556" s="1" t="s">
        <v>2091</v>
      </c>
      <c r="J556" s="1" t="s">
        <v>3523</v>
      </c>
      <c r="K556" s="1" t="s">
        <v>12</v>
      </c>
      <c r="L556" s="1" t="s">
        <v>2134</v>
      </c>
      <c r="M556" s="1" t="s">
        <v>2094</v>
      </c>
      <c r="N556" s="1" t="s">
        <v>2056</v>
      </c>
      <c r="O556" s="1" t="s">
        <v>3415</v>
      </c>
      <c r="P556" s="1" t="s">
        <v>3477</v>
      </c>
      <c r="Q556" s="1" t="s">
        <v>2057</v>
      </c>
      <c r="R556" s="1" t="s">
        <v>3524</v>
      </c>
      <c r="S556">
        <v>4</v>
      </c>
      <c r="T556">
        <v>3</v>
      </c>
    </row>
    <row r="557" spans="1:20" x14ac:dyDescent="0.25">
      <c r="A557" s="1" t="s">
        <v>818</v>
      </c>
      <c r="B557" s="1" t="s">
        <v>819</v>
      </c>
      <c r="C557" s="1" t="s">
        <v>2148</v>
      </c>
      <c r="D557" s="1" t="s">
        <v>44</v>
      </c>
      <c r="E557" s="1" t="s">
        <v>2372</v>
      </c>
      <c r="F557" s="1" t="s">
        <v>2100</v>
      </c>
      <c r="G557" s="1" t="s">
        <v>3525</v>
      </c>
      <c r="H557" s="1" t="s">
        <v>2052</v>
      </c>
      <c r="I557" s="1" t="s">
        <v>2091</v>
      </c>
      <c r="J557" s="1" t="s">
        <v>3526</v>
      </c>
      <c r="K557" s="1" t="s">
        <v>12</v>
      </c>
      <c r="L557" s="1" t="s">
        <v>5373</v>
      </c>
      <c r="M557" s="1" t="s">
        <v>2094</v>
      </c>
      <c r="N557" s="1" t="s">
        <v>2056</v>
      </c>
      <c r="O557" s="1" t="s">
        <v>3527</v>
      </c>
      <c r="P557" s="1" t="s">
        <v>2054</v>
      </c>
      <c r="Q557" s="1" t="s">
        <v>2057</v>
      </c>
      <c r="R557" s="1" t="s">
        <v>3528</v>
      </c>
      <c r="S557">
        <v>4</v>
      </c>
      <c r="T557">
        <v>3</v>
      </c>
    </row>
    <row r="558" spans="1:20" x14ac:dyDescent="0.25">
      <c r="A558" s="1" t="s">
        <v>820</v>
      </c>
      <c r="B558" s="1" t="s">
        <v>821</v>
      </c>
      <c r="C558" s="1" t="s">
        <v>2148</v>
      </c>
      <c r="D558" s="1" t="s">
        <v>44</v>
      </c>
      <c r="E558" s="1" t="s">
        <v>2372</v>
      </c>
      <c r="F558" s="1" t="s">
        <v>2050</v>
      </c>
      <c r="G558" s="1" t="s">
        <v>3504</v>
      </c>
      <c r="H558" s="1" t="s">
        <v>2052</v>
      </c>
      <c r="I558" s="1" t="s">
        <v>2091</v>
      </c>
      <c r="J558" s="1" t="s">
        <v>3529</v>
      </c>
      <c r="K558" s="1" t="s">
        <v>12</v>
      </c>
      <c r="L558" s="1" t="s">
        <v>2113</v>
      </c>
      <c r="M558" s="1" t="s">
        <v>2094</v>
      </c>
      <c r="N558" s="1" t="s">
        <v>2056</v>
      </c>
      <c r="O558" s="1" t="s">
        <v>3506</v>
      </c>
      <c r="P558" s="1" t="s">
        <v>3507</v>
      </c>
      <c r="Q558" s="1" t="s">
        <v>2057</v>
      </c>
      <c r="R558" s="1" t="s">
        <v>3530</v>
      </c>
      <c r="S558">
        <v>4</v>
      </c>
      <c r="T558">
        <v>5</v>
      </c>
    </row>
    <row r="559" spans="1:20" x14ac:dyDescent="0.25">
      <c r="A559" s="1" t="s">
        <v>708</v>
      </c>
      <c r="B559" s="1" t="s">
        <v>709</v>
      </c>
      <c r="C559" s="1" t="s">
        <v>2173</v>
      </c>
      <c r="D559" s="1" t="s">
        <v>44</v>
      </c>
      <c r="E559" s="1" t="s">
        <v>2372</v>
      </c>
      <c r="F559" s="1" t="s">
        <v>2050</v>
      </c>
      <c r="G559" s="1" t="s">
        <v>3197</v>
      </c>
      <c r="H559" s="1" t="s">
        <v>2052</v>
      </c>
      <c r="I559" s="1" t="s">
        <v>2091</v>
      </c>
      <c r="J559" s="1" t="s">
        <v>3531</v>
      </c>
      <c r="K559" s="1" t="s">
        <v>13</v>
      </c>
      <c r="L559" s="1" t="s">
        <v>3532</v>
      </c>
      <c r="M559" s="1" t="s">
        <v>2094</v>
      </c>
      <c r="N559" s="1" t="s">
        <v>2056</v>
      </c>
      <c r="O559" s="1" t="s">
        <v>3199</v>
      </c>
      <c r="P559" s="1" t="s">
        <v>2096</v>
      </c>
      <c r="Q559" s="1" t="s">
        <v>2057</v>
      </c>
      <c r="R559" s="1" t="s">
        <v>3533</v>
      </c>
      <c r="S559">
        <v>6</v>
      </c>
      <c r="T559">
        <v>5</v>
      </c>
    </row>
    <row r="560" spans="1:20" x14ac:dyDescent="0.25">
      <c r="A560" s="1" t="s">
        <v>613</v>
      </c>
      <c r="B560" s="1" t="s">
        <v>614</v>
      </c>
      <c r="C560" s="1" t="s">
        <v>2173</v>
      </c>
      <c r="D560" s="1" t="s">
        <v>44</v>
      </c>
      <c r="E560" s="1" t="s">
        <v>3167</v>
      </c>
      <c r="F560" s="1" t="s">
        <v>2050</v>
      </c>
      <c r="G560" s="1" t="s">
        <v>3413</v>
      </c>
      <c r="H560" s="1" t="s">
        <v>2052</v>
      </c>
      <c r="I560" s="1" t="s">
        <v>2091</v>
      </c>
      <c r="J560" s="1" t="s">
        <v>3534</v>
      </c>
      <c r="K560" s="1" t="s">
        <v>12</v>
      </c>
      <c r="L560" s="1" t="s">
        <v>2575</v>
      </c>
      <c r="M560" s="1" t="s">
        <v>2094</v>
      </c>
      <c r="N560" s="1" t="s">
        <v>2056</v>
      </c>
      <c r="O560" s="1" t="s">
        <v>3415</v>
      </c>
      <c r="P560" s="1" t="s">
        <v>3416</v>
      </c>
      <c r="Q560" s="1" t="s">
        <v>2057</v>
      </c>
      <c r="R560" s="1" t="s">
        <v>3535</v>
      </c>
      <c r="S560">
        <v>4</v>
      </c>
      <c r="T560">
        <v>10</v>
      </c>
    </row>
    <row r="561" spans="1:20" x14ac:dyDescent="0.25">
      <c r="A561" s="1" t="s">
        <v>822</v>
      </c>
      <c r="B561" s="1" t="s">
        <v>823</v>
      </c>
      <c r="C561" s="1" t="s">
        <v>2148</v>
      </c>
      <c r="D561" s="1" t="s">
        <v>44</v>
      </c>
      <c r="E561" s="1" t="s">
        <v>2372</v>
      </c>
      <c r="F561" s="1" t="s">
        <v>2050</v>
      </c>
      <c r="G561" s="1" t="s">
        <v>3413</v>
      </c>
      <c r="H561" s="1" t="s">
        <v>2052</v>
      </c>
      <c r="I561" s="1" t="s">
        <v>2091</v>
      </c>
      <c r="J561" s="1" t="s">
        <v>5465</v>
      </c>
      <c r="K561" s="1" t="s">
        <v>12</v>
      </c>
      <c r="L561" s="1" t="s">
        <v>5466</v>
      </c>
      <c r="M561" s="1" t="s">
        <v>2094</v>
      </c>
      <c r="N561" s="1" t="s">
        <v>2056</v>
      </c>
      <c r="O561" s="1" t="s">
        <v>3415</v>
      </c>
      <c r="P561" s="1" t="s">
        <v>3477</v>
      </c>
      <c r="Q561" s="1" t="s">
        <v>2057</v>
      </c>
      <c r="R561" s="1" t="s">
        <v>3536</v>
      </c>
      <c r="S561">
        <v>4</v>
      </c>
      <c r="T561">
        <v>5</v>
      </c>
    </row>
    <row r="562" spans="1:20" x14ac:dyDescent="0.25">
      <c r="A562" s="1" t="s">
        <v>5540</v>
      </c>
      <c r="B562" s="1" t="s">
        <v>5541</v>
      </c>
      <c r="C562" s="1" t="s">
        <v>2313</v>
      </c>
      <c r="D562" s="1" t="s">
        <v>44</v>
      </c>
      <c r="E562" s="1" t="s">
        <v>2372</v>
      </c>
      <c r="F562" s="1" t="s">
        <v>2050</v>
      </c>
      <c r="G562" s="1" t="s">
        <v>3504</v>
      </c>
      <c r="H562" s="1" t="s">
        <v>2052</v>
      </c>
      <c r="I562" s="1" t="s">
        <v>2091</v>
      </c>
      <c r="J562" s="1" t="s">
        <v>5542</v>
      </c>
      <c r="K562" s="1" t="s">
        <v>12</v>
      </c>
      <c r="L562" s="1" t="s">
        <v>5113</v>
      </c>
      <c r="M562" s="1" t="s">
        <v>2055</v>
      </c>
      <c r="N562" s="1" t="s">
        <v>2056</v>
      </c>
      <c r="O562" s="1" t="s">
        <v>3506</v>
      </c>
      <c r="P562" s="1" t="s">
        <v>3507</v>
      </c>
      <c r="Q562" s="1" t="s">
        <v>2057</v>
      </c>
      <c r="R562" s="1" t="s">
        <v>5543</v>
      </c>
      <c r="S562">
        <v>4</v>
      </c>
      <c r="T562">
        <v>6</v>
      </c>
    </row>
    <row r="563" spans="1:20" x14ac:dyDescent="0.25">
      <c r="A563" s="1" t="s">
        <v>540</v>
      </c>
      <c r="B563" s="1" t="s">
        <v>541</v>
      </c>
      <c r="C563" s="1" t="s">
        <v>2313</v>
      </c>
      <c r="D563" s="1" t="s">
        <v>88</v>
      </c>
      <c r="E563" s="1" t="s">
        <v>2214</v>
      </c>
      <c r="F563" s="1" t="s">
        <v>2150</v>
      </c>
      <c r="G563" s="1" t="s">
        <v>2539</v>
      </c>
      <c r="H563" s="1" t="s">
        <v>2052</v>
      </c>
      <c r="I563" s="1" t="s">
        <v>2052</v>
      </c>
      <c r="J563" s="1" t="s">
        <v>3537</v>
      </c>
      <c r="K563" s="1" t="s">
        <v>12</v>
      </c>
      <c r="L563" s="1" t="s">
        <v>2113</v>
      </c>
      <c r="M563" s="1" t="s">
        <v>2094</v>
      </c>
      <c r="N563" s="1" t="s">
        <v>2056</v>
      </c>
      <c r="O563" s="1" t="s">
        <v>2541</v>
      </c>
      <c r="P563" s="1" t="s">
        <v>2571</v>
      </c>
      <c r="Q563" s="1" t="s">
        <v>2057</v>
      </c>
      <c r="R563" s="1" t="s">
        <v>3538</v>
      </c>
      <c r="S563">
        <v>4</v>
      </c>
      <c r="T563">
        <v>5</v>
      </c>
    </row>
    <row r="564" spans="1:20" x14ac:dyDescent="0.25">
      <c r="A564" s="1" t="s">
        <v>355</v>
      </c>
      <c r="B564" s="1" t="s">
        <v>356</v>
      </c>
      <c r="C564" s="1" t="s">
        <v>2088</v>
      </c>
      <c r="D564" s="1" t="s">
        <v>88</v>
      </c>
      <c r="E564" s="1" t="s">
        <v>2214</v>
      </c>
      <c r="F564" s="1" t="s">
        <v>2150</v>
      </c>
      <c r="G564" s="1" t="s">
        <v>2539</v>
      </c>
      <c r="H564" s="1" t="s">
        <v>2052</v>
      </c>
      <c r="I564" s="1" t="s">
        <v>2052</v>
      </c>
      <c r="J564" s="1" t="s">
        <v>3539</v>
      </c>
      <c r="K564" s="1" t="s">
        <v>13</v>
      </c>
      <c r="L564" s="1" t="s">
        <v>2113</v>
      </c>
      <c r="M564" s="1" t="s">
        <v>2094</v>
      </c>
      <c r="N564" s="1" t="s">
        <v>2056</v>
      </c>
      <c r="O564" s="1" t="s">
        <v>2541</v>
      </c>
      <c r="P564" s="1" t="s">
        <v>2571</v>
      </c>
      <c r="Q564" s="1" t="s">
        <v>2057</v>
      </c>
      <c r="R564" s="1" t="s">
        <v>3540</v>
      </c>
      <c r="S564">
        <v>6</v>
      </c>
      <c r="T564">
        <v>5</v>
      </c>
    </row>
    <row r="565" spans="1:20" x14ac:dyDescent="0.25">
      <c r="A565" s="1" t="s">
        <v>372</v>
      </c>
      <c r="B565" s="1" t="s">
        <v>373</v>
      </c>
      <c r="C565" s="1" t="s">
        <v>2088</v>
      </c>
      <c r="D565" s="1" t="s">
        <v>88</v>
      </c>
      <c r="E565" s="1" t="s">
        <v>2214</v>
      </c>
      <c r="F565" s="1" t="s">
        <v>2150</v>
      </c>
      <c r="G565" s="1" t="s">
        <v>2539</v>
      </c>
      <c r="H565" s="1" t="s">
        <v>2052</v>
      </c>
      <c r="I565" s="1" t="s">
        <v>2052</v>
      </c>
      <c r="J565" s="1" t="s">
        <v>3541</v>
      </c>
      <c r="K565" s="1" t="s">
        <v>13</v>
      </c>
      <c r="L565" s="1" t="s">
        <v>2113</v>
      </c>
      <c r="M565" s="1" t="s">
        <v>2094</v>
      </c>
      <c r="N565" s="1" t="s">
        <v>2056</v>
      </c>
      <c r="O565" s="1" t="s">
        <v>2541</v>
      </c>
      <c r="P565" s="1" t="s">
        <v>2571</v>
      </c>
      <c r="Q565" s="1" t="s">
        <v>2057</v>
      </c>
      <c r="R565" s="1" t="s">
        <v>3542</v>
      </c>
      <c r="S565">
        <v>6</v>
      </c>
      <c r="T565">
        <v>5</v>
      </c>
    </row>
    <row r="566" spans="1:20" x14ac:dyDescent="0.25">
      <c r="A566" s="1" t="s">
        <v>1759</v>
      </c>
      <c r="B566" s="1" t="s">
        <v>1760</v>
      </c>
      <c r="C566" s="1" t="s">
        <v>2136</v>
      </c>
      <c r="D566" s="1" t="s">
        <v>29</v>
      </c>
      <c r="E566" s="1" t="s">
        <v>3543</v>
      </c>
      <c r="F566" s="1" t="s">
        <v>3065</v>
      </c>
      <c r="G566" s="1" t="s">
        <v>3544</v>
      </c>
      <c r="H566" s="1" t="s">
        <v>2052</v>
      </c>
      <c r="I566" s="1" t="s">
        <v>2091</v>
      </c>
      <c r="J566" s="1" t="s">
        <v>3545</v>
      </c>
      <c r="K566" s="1" t="s">
        <v>10</v>
      </c>
      <c r="L566" s="1" t="s">
        <v>2104</v>
      </c>
      <c r="M566" s="1" t="s">
        <v>2094</v>
      </c>
      <c r="N566" s="1" t="s">
        <v>2105</v>
      </c>
      <c r="O566" s="1" t="s">
        <v>3546</v>
      </c>
      <c r="P566" s="1" t="s">
        <v>3547</v>
      </c>
      <c r="Q566" s="1" t="s">
        <v>2057</v>
      </c>
      <c r="R566" s="1" t="s">
        <v>3548</v>
      </c>
      <c r="S566">
        <v>0</v>
      </c>
      <c r="T566">
        <v>1</v>
      </c>
    </row>
    <row r="567" spans="1:20" x14ac:dyDescent="0.25">
      <c r="A567" s="1" t="s">
        <v>1921</v>
      </c>
      <c r="B567" s="1" t="s">
        <v>1922</v>
      </c>
      <c r="C567" s="1" t="s">
        <v>2098</v>
      </c>
      <c r="D567" s="1" t="s">
        <v>29</v>
      </c>
      <c r="E567" s="1" t="s">
        <v>3549</v>
      </c>
      <c r="F567" s="1" t="s">
        <v>2100</v>
      </c>
      <c r="G567" s="1" t="s">
        <v>3550</v>
      </c>
      <c r="H567" s="1" t="s">
        <v>2052</v>
      </c>
      <c r="I567" s="1" t="s">
        <v>2091</v>
      </c>
      <c r="J567" s="1" t="s">
        <v>3551</v>
      </c>
      <c r="K567" s="1" t="s">
        <v>10</v>
      </c>
      <c r="L567" s="1" t="s">
        <v>2134</v>
      </c>
      <c r="M567" s="1" t="s">
        <v>2094</v>
      </c>
      <c r="N567" s="1" t="s">
        <v>2105</v>
      </c>
      <c r="O567" s="1" t="s">
        <v>3552</v>
      </c>
      <c r="P567" s="1" t="s">
        <v>2179</v>
      </c>
      <c r="Q567" s="1" t="s">
        <v>2057</v>
      </c>
      <c r="R567" s="1" t="s">
        <v>3553</v>
      </c>
      <c r="S567">
        <v>0</v>
      </c>
      <c r="T567">
        <v>3</v>
      </c>
    </row>
    <row r="568" spans="1:20" x14ac:dyDescent="0.25">
      <c r="A568" s="1" t="s">
        <v>2000</v>
      </c>
      <c r="B568" s="1" t="s">
        <v>2001</v>
      </c>
      <c r="C568" s="1" t="s">
        <v>2137</v>
      </c>
      <c r="D568" s="1" t="s">
        <v>29</v>
      </c>
      <c r="E568" s="1" t="s">
        <v>3554</v>
      </c>
      <c r="F568" s="1" t="s">
        <v>2166</v>
      </c>
      <c r="G568" s="1" t="s">
        <v>3555</v>
      </c>
      <c r="H568" s="1" t="s">
        <v>2052</v>
      </c>
      <c r="I568" s="1" t="s">
        <v>2091</v>
      </c>
      <c r="J568" s="1" t="s">
        <v>3556</v>
      </c>
      <c r="K568" s="1" t="s">
        <v>10</v>
      </c>
      <c r="L568" s="1" t="s">
        <v>2140</v>
      </c>
      <c r="M568" s="1" t="s">
        <v>2094</v>
      </c>
      <c r="N568" s="1" t="s">
        <v>2105</v>
      </c>
      <c r="O568" s="1" t="s">
        <v>3557</v>
      </c>
      <c r="P568" s="1" t="s">
        <v>2096</v>
      </c>
      <c r="Q568" s="1" t="s">
        <v>2057</v>
      </c>
      <c r="R568" s="1" t="s">
        <v>3558</v>
      </c>
      <c r="S568">
        <v>0</v>
      </c>
      <c r="T568">
        <v>0</v>
      </c>
    </row>
    <row r="569" spans="1:20" x14ac:dyDescent="0.25">
      <c r="A569" s="1" t="s">
        <v>2006</v>
      </c>
      <c r="B569" s="1" t="s">
        <v>2007</v>
      </c>
      <c r="C569" s="1" t="s">
        <v>2137</v>
      </c>
      <c r="D569" s="1" t="s">
        <v>29</v>
      </c>
      <c r="E569" s="1" t="s">
        <v>3554</v>
      </c>
      <c r="F569" s="1" t="s">
        <v>2547</v>
      </c>
      <c r="G569" s="1" t="s">
        <v>3559</v>
      </c>
      <c r="H569" s="1" t="s">
        <v>2052</v>
      </c>
      <c r="I569" s="1" t="s">
        <v>2091</v>
      </c>
      <c r="J569" s="1" t="s">
        <v>3560</v>
      </c>
      <c r="K569" s="1" t="s">
        <v>1572</v>
      </c>
      <c r="L569" s="1" t="s">
        <v>3561</v>
      </c>
      <c r="M569" s="1" t="s">
        <v>2094</v>
      </c>
      <c r="N569" s="1" t="s">
        <v>2105</v>
      </c>
      <c r="O569" s="1" t="s">
        <v>3562</v>
      </c>
      <c r="P569" s="1" t="s">
        <v>3563</v>
      </c>
      <c r="Q569" s="1" t="s">
        <v>2057</v>
      </c>
      <c r="R569" s="1" t="s">
        <v>3564</v>
      </c>
      <c r="S569">
        <v>0</v>
      </c>
      <c r="T569">
        <v>0.5</v>
      </c>
    </row>
    <row r="570" spans="1:20" x14ac:dyDescent="0.25">
      <c r="A570" s="1" t="s">
        <v>1953</v>
      </c>
      <c r="B570" s="1" t="s">
        <v>1954</v>
      </c>
      <c r="C570" s="1" t="s">
        <v>2137</v>
      </c>
      <c r="D570" s="1" t="s">
        <v>29</v>
      </c>
      <c r="E570" s="1" t="s">
        <v>3554</v>
      </c>
      <c r="F570" s="1" t="s">
        <v>2111</v>
      </c>
      <c r="G570" s="1" t="s">
        <v>3565</v>
      </c>
      <c r="H570" s="1" t="s">
        <v>2052</v>
      </c>
      <c r="I570" s="1" t="s">
        <v>2091</v>
      </c>
      <c r="J570" s="1" t="s">
        <v>3566</v>
      </c>
      <c r="K570" s="1" t="s">
        <v>10</v>
      </c>
      <c r="L570" s="1" t="s">
        <v>2104</v>
      </c>
      <c r="M570" s="1" t="s">
        <v>2094</v>
      </c>
      <c r="N570" s="1" t="s">
        <v>2105</v>
      </c>
      <c r="O570" s="1" t="s">
        <v>3567</v>
      </c>
      <c r="P570" s="1" t="s">
        <v>2096</v>
      </c>
      <c r="Q570" s="1" t="s">
        <v>2057</v>
      </c>
      <c r="R570" s="1" t="s">
        <v>3568</v>
      </c>
      <c r="S570">
        <v>0</v>
      </c>
      <c r="T570">
        <v>1</v>
      </c>
    </row>
    <row r="571" spans="1:20" x14ac:dyDescent="0.25">
      <c r="A571" s="1" t="s">
        <v>1122</v>
      </c>
      <c r="B571" s="1" t="s">
        <v>1123</v>
      </c>
      <c r="C571" s="1" t="s">
        <v>2158</v>
      </c>
      <c r="D571" s="1" t="s">
        <v>44</v>
      </c>
      <c r="E571" s="1" t="s">
        <v>3569</v>
      </c>
      <c r="F571" s="1" t="s">
        <v>2050</v>
      </c>
      <c r="G571" s="1" t="s">
        <v>2176</v>
      </c>
      <c r="H571" s="1" t="s">
        <v>2052</v>
      </c>
      <c r="I571" s="1" t="s">
        <v>2091</v>
      </c>
      <c r="J571" s="1" t="s">
        <v>3570</v>
      </c>
      <c r="K571" s="1" t="s">
        <v>502</v>
      </c>
      <c r="L571" s="1" t="s">
        <v>2134</v>
      </c>
      <c r="M571" s="1" t="s">
        <v>2094</v>
      </c>
      <c r="N571" s="1" t="s">
        <v>2056</v>
      </c>
      <c r="O571" s="1" t="s">
        <v>2178</v>
      </c>
      <c r="P571" s="1" t="s">
        <v>2179</v>
      </c>
      <c r="Q571" s="1" t="s">
        <v>2057</v>
      </c>
      <c r="R571" s="1" t="s">
        <v>3571</v>
      </c>
      <c r="S571">
        <v>4</v>
      </c>
      <c r="T571">
        <v>3</v>
      </c>
    </row>
    <row r="572" spans="1:20" x14ac:dyDescent="0.25">
      <c r="A572" s="1" t="s">
        <v>5532</v>
      </c>
      <c r="B572" s="1" t="s">
        <v>5538</v>
      </c>
      <c r="C572" s="1" t="s">
        <v>2132</v>
      </c>
      <c r="D572" s="1" t="s">
        <v>29</v>
      </c>
      <c r="E572" s="1" t="s">
        <v>2372</v>
      </c>
      <c r="F572" s="1" t="s">
        <v>2050</v>
      </c>
      <c r="G572" s="1" t="s">
        <v>3957</v>
      </c>
      <c r="H572" s="1" t="s">
        <v>2052</v>
      </c>
      <c r="I572" s="1" t="s">
        <v>2091</v>
      </c>
      <c r="J572" s="1" t="s">
        <v>5533</v>
      </c>
      <c r="K572" s="1" t="s">
        <v>10</v>
      </c>
      <c r="L572" s="1" t="s">
        <v>2130</v>
      </c>
      <c r="M572" s="1" t="s">
        <v>2055</v>
      </c>
      <c r="N572" s="1" t="s">
        <v>2105</v>
      </c>
      <c r="O572" s="1" t="s">
        <v>3959</v>
      </c>
      <c r="P572" s="1" t="s">
        <v>3960</v>
      </c>
      <c r="Q572" s="1" t="s">
        <v>2057</v>
      </c>
      <c r="R572" s="1" t="s">
        <v>5539</v>
      </c>
      <c r="S572">
        <v>0</v>
      </c>
      <c r="T572">
        <v>1</v>
      </c>
    </row>
    <row r="573" spans="1:20" x14ac:dyDescent="0.25">
      <c r="A573" s="1" t="s">
        <v>1502</v>
      </c>
      <c r="B573" s="1" t="s">
        <v>1503</v>
      </c>
      <c r="C573" s="1" t="s">
        <v>2109</v>
      </c>
      <c r="D573" s="1" t="s">
        <v>999</v>
      </c>
      <c r="E573" s="1" t="s">
        <v>3572</v>
      </c>
      <c r="F573" s="1" t="s">
        <v>2050</v>
      </c>
      <c r="G573" s="1" t="s">
        <v>3499</v>
      </c>
      <c r="H573" s="1" t="s">
        <v>2125</v>
      </c>
      <c r="I573" s="1" t="s">
        <v>2091</v>
      </c>
      <c r="J573" s="1" t="s">
        <v>3573</v>
      </c>
      <c r="K573" s="1" t="s">
        <v>12</v>
      </c>
      <c r="L573" s="1" t="s">
        <v>2104</v>
      </c>
      <c r="M573" s="1" t="s">
        <v>2094</v>
      </c>
      <c r="N573" s="1" t="s">
        <v>2105</v>
      </c>
      <c r="O573" s="1" t="s">
        <v>3502</v>
      </c>
      <c r="P573" s="1" t="s">
        <v>2054</v>
      </c>
      <c r="Q573" s="1" t="s">
        <v>2057</v>
      </c>
      <c r="R573" s="1" t="s">
        <v>3574</v>
      </c>
      <c r="S573">
        <v>4</v>
      </c>
      <c r="T573">
        <v>1</v>
      </c>
    </row>
    <row r="574" spans="1:20" x14ac:dyDescent="0.25">
      <c r="A574" s="1" t="s">
        <v>5318</v>
      </c>
      <c r="B574" s="1" t="s">
        <v>5394</v>
      </c>
      <c r="C574" s="1" t="s">
        <v>2109</v>
      </c>
      <c r="D574" s="1" t="s">
        <v>29</v>
      </c>
      <c r="E574" s="1" t="s">
        <v>2372</v>
      </c>
      <c r="F574" s="1" t="s">
        <v>2050</v>
      </c>
      <c r="G574" s="1" t="s">
        <v>4744</v>
      </c>
      <c r="H574" s="1" t="s">
        <v>2052</v>
      </c>
      <c r="I574" s="1" t="s">
        <v>2091</v>
      </c>
      <c r="J574" s="1" t="s">
        <v>5319</v>
      </c>
      <c r="K574" s="1" t="s">
        <v>10</v>
      </c>
      <c r="L574" s="1" t="s">
        <v>4650</v>
      </c>
      <c r="M574" s="1" t="s">
        <v>2055</v>
      </c>
      <c r="N574" s="1" t="s">
        <v>2105</v>
      </c>
      <c r="O574" s="1" t="s">
        <v>4746</v>
      </c>
      <c r="P574" s="1" t="s">
        <v>4747</v>
      </c>
      <c r="Q574" s="1" t="s">
        <v>2057</v>
      </c>
      <c r="R574" s="1" t="s">
        <v>5395</v>
      </c>
      <c r="S574">
        <v>0</v>
      </c>
      <c r="T574">
        <v>2</v>
      </c>
    </row>
    <row r="575" spans="1:20" x14ac:dyDescent="0.25">
      <c r="A575" s="1" t="s">
        <v>1323</v>
      </c>
      <c r="B575" s="1" t="s">
        <v>1324</v>
      </c>
      <c r="C575" s="1" t="s">
        <v>2256</v>
      </c>
      <c r="D575" s="1" t="s">
        <v>29</v>
      </c>
      <c r="E575" s="1" t="s">
        <v>2372</v>
      </c>
      <c r="F575" s="1" t="s">
        <v>2166</v>
      </c>
      <c r="G575" s="1" t="s">
        <v>3499</v>
      </c>
      <c r="H575" s="1" t="s">
        <v>2052</v>
      </c>
      <c r="I575" s="1" t="s">
        <v>2091</v>
      </c>
      <c r="J575" s="1" t="s">
        <v>3575</v>
      </c>
      <c r="K575" s="1" t="s">
        <v>12</v>
      </c>
      <c r="L575" s="1" t="s">
        <v>3576</v>
      </c>
      <c r="M575" s="1" t="s">
        <v>2094</v>
      </c>
      <c r="N575" s="1" t="s">
        <v>2105</v>
      </c>
      <c r="O575" s="1" t="s">
        <v>3502</v>
      </c>
      <c r="P575" s="1" t="s">
        <v>2054</v>
      </c>
      <c r="Q575" s="1" t="s">
        <v>2057</v>
      </c>
      <c r="R575" s="1" t="s">
        <v>3577</v>
      </c>
      <c r="S575">
        <v>4</v>
      </c>
      <c r="T575">
        <v>3</v>
      </c>
    </row>
    <row r="576" spans="1:20" x14ac:dyDescent="0.25">
      <c r="A576" s="1" t="s">
        <v>5251</v>
      </c>
      <c r="B576" s="1" t="s">
        <v>5261</v>
      </c>
      <c r="C576" s="1" t="s">
        <v>2158</v>
      </c>
      <c r="D576" s="1" t="s">
        <v>44</v>
      </c>
      <c r="E576" s="1" t="s">
        <v>2372</v>
      </c>
      <c r="F576" s="1" t="s">
        <v>2050</v>
      </c>
      <c r="G576" s="1" t="s">
        <v>4744</v>
      </c>
      <c r="H576" s="1" t="s">
        <v>2052</v>
      </c>
      <c r="I576" s="1" t="s">
        <v>2091</v>
      </c>
      <c r="J576" s="1" t="s">
        <v>5252</v>
      </c>
      <c r="K576" s="1" t="s">
        <v>10</v>
      </c>
      <c r="L576" s="1" t="s">
        <v>2193</v>
      </c>
      <c r="M576" s="1" t="s">
        <v>2055</v>
      </c>
      <c r="N576" s="1" t="s">
        <v>2056</v>
      </c>
      <c r="O576" s="1" t="s">
        <v>4746</v>
      </c>
      <c r="P576" s="1" t="s">
        <v>4747</v>
      </c>
      <c r="Q576" s="1" t="s">
        <v>2057</v>
      </c>
      <c r="R576" s="1" t="s">
        <v>5262</v>
      </c>
      <c r="S576">
        <v>0</v>
      </c>
      <c r="T576">
        <v>3</v>
      </c>
    </row>
    <row r="577" spans="1:20" x14ac:dyDescent="0.25">
      <c r="A577" s="1" t="s">
        <v>5253</v>
      </c>
      <c r="B577" s="1" t="s">
        <v>5464</v>
      </c>
      <c r="C577" s="1" t="s">
        <v>2173</v>
      </c>
      <c r="D577" s="1" t="s">
        <v>44</v>
      </c>
      <c r="E577" s="1" t="s">
        <v>2214</v>
      </c>
      <c r="F577" s="1" t="s">
        <v>2050</v>
      </c>
      <c r="G577" s="1" t="s">
        <v>2539</v>
      </c>
      <c r="H577" s="1" t="s">
        <v>2052</v>
      </c>
      <c r="I577" s="1" t="s">
        <v>2091</v>
      </c>
      <c r="J577" s="1" t="s">
        <v>5254</v>
      </c>
      <c r="K577" s="1" t="s">
        <v>5255</v>
      </c>
      <c r="L577" s="1" t="s">
        <v>5256</v>
      </c>
      <c r="M577" s="1" t="s">
        <v>2055</v>
      </c>
      <c r="N577" s="1" t="s">
        <v>2056</v>
      </c>
      <c r="O577" s="1" t="s">
        <v>2541</v>
      </c>
      <c r="P577" s="1" t="s">
        <v>2054</v>
      </c>
      <c r="Q577" s="1" t="s">
        <v>2057</v>
      </c>
      <c r="R577" s="1" t="s">
        <v>5498</v>
      </c>
      <c r="S577">
        <v>4</v>
      </c>
      <c r="T577">
        <v>3</v>
      </c>
    </row>
    <row r="578" spans="1:20" x14ac:dyDescent="0.25">
      <c r="A578" s="1" t="s">
        <v>322</v>
      </c>
      <c r="B578" s="1" t="s">
        <v>323</v>
      </c>
      <c r="C578" s="1" t="s">
        <v>2088</v>
      </c>
      <c r="D578" s="1" t="s">
        <v>88</v>
      </c>
      <c r="E578" s="1" t="s">
        <v>2214</v>
      </c>
      <c r="F578" s="1" t="s">
        <v>2150</v>
      </c>
      <c r="G578" s="1" t="s">
        <v>2539</v>
      </c>
      <c r="H578" s="1" t="s">
        <v>2052</v>
      </c>
      <c r="I578" s="1" t="s">
        <v>2052</v>
      </c>
      <c r="J578" s="1" t="s">
        <v>3578</v>
      </c>
      <c r="K578" s="1" t="s">
        <v>12</v>
      </c>
      <c r="L578" s="1" t="s">
        <v>2093</v>
      </c>
      <c r="M578" s="1" t="s">
        <v>2094</v>
      </c>
      <c r="N578" s="1" t="s">
        <v>2056</v>
      </c>
      <c r="O578" s="1" t="s">
        <v>2541</v>
      </c>
      <c r="P578" s="1" t="s">
        <v>2571</v>
      </c>
      <c r="Q578" s="1" t="s">
        <v>2057</v>
      </c>
      <c r="R578" s="1" t="s">
        <v>3579</v>
      </c>
      <c r="S578">
        <v>4</v>
      </c>
      <c r="T578">
        <v>7</v>
      </c>
    </row>
    <row r="579" spans="1:20" x14ac:dyDescent="0.25">
      <c r="A579" s="1" t="s">
        <v>5257</v>
      </c>
      <c r="B579" s="1" t="s">
        <v>527</v>
      </c>
      <c r="C579" s="1" t="s">
        <v>2313</v>
      </c>
      <c r="D579" s="1" t="s">
        <v>44</v>
      </c>
      <c r="E579" s="1" t="s">
        <v>2214</v>
      </c>
      <c r="F579" s="1" t="s">
        <v>2150</v>
      </c>
      <c r="G579" s="1" t="s">
        <v>2539</v>
      </c>
      <c r="H579" s="1" t="s">
        <v>2052</v>
      </c>
      <c r="I579" s="1" t="s">
        <v>2091</v>
      </c>
      <c r="J579" s="1" t="s">
        <v>5258</v>
      </c>
      <c r="K579" s="1" t="s">
        <v>5255</v>
      </c>
      <c r="L579" s="1" t="s">
        <v>5259</v>
      </c>
      <c r="M579" s="1" t="s">
        <v>2055</v>
      </c>
      <c r="N579" s="1" t="s">
        <v>2056</v>
      </c>
      <c r="O579" s="1" t="s">
        <v>2541</v>
      </c>
      <c r="P579" s="1" t="s">
        <v>2054</v>
      </c>
      <c r="Q579" s="1" t="s">
        <v>2057</v>
      </c>
      <c r="R579" s="1" t="s">
        <v>5260</v>
      </c>
      <c r="S579">
        <v>4</v>
      </c>
      <c r="T579">
        <v>5</v>
      </c>
    </row>
    <row r="580" spans="1:20" x14ac:dyDescent="0.25">
      <c r="A580" s="1" t="s">
        <v>1849</v>
      </c>
      <c r="B580" s="1" t="s">
        <v>1850</v>
      </c>
      <c r="C580" s="1" t="s">
        <v>2132</v>
      </c>
      <c r="D580" s="1" t="s">
        <v>1280</v>
      </c>
      <c r="E580" s="1" t="s">
        <v>2165</v>
      </c>
      <c r="F580" s="1" t="s">
        <v>2100</v>
      </c>
      <c r="G580" s="1" t="s">
        <v>3580</v>
      </c>
      <c r="H580" s="1" t="s">
        <v>2102</v>
      </c>
      <c r="I580" s="1" t="s">
        <v>2091</v>
      </c>
      <c r="J580" s="1" t="s">
        <v>3581</v>
      </c>
      <c r="K580" s="1" t="s">
        <v>10</v>
      </c>
      <c r="L580" s="1" t="s">
        <v>2641</v>
      </c>
      <c r="M580" s="1" t="s">
        <v>2094</v>
      </c>
      <c r="N580" s="1" t="s">
        <v>2105</v>
      </c>
      <c r="O580" s="1" t="s">
        <v>3582</v>
      </c>
      <c r="P580" s="1" t="s">
        <v>2096</v>
      </c>
      <c r="Q580" s="1" t="s">
        <v>2057</v>
      </c>
      <c r="R580" s="1" t="s">
        <v>3583</v>
      </c>
      <c r="S580">
        <v>0</v>
      </c>
      <c r="T580">
        <v>0.5</v>
      </c>
    </row>
    <row r="581" spans="1:20" x14ac:dyDescent="0.25">
      <c r="A581" s="1" t="s">
        <v>1043</v>
      </c>
      <c r="B581" s="1" t="s">
        <v>1044</v>
      </c>
      <c r="C581" s="1" t="s">
        <v>2158</v>
      </c>
      <c r="D581" s="1" t="s">
        <v>44</v>
      </c>
      <c r="E581" s="1" t="s">
        <v>2372</v>
      </c>
      <c r="F581" s="1" t="s">
        <v>2050</v>
      </c>
      <c r="G581" s="1" t="s">
        <v>2384</v>
      </c>
      <c r="H581" s="1" t="s">
        <v>2052</v>
      </c>
      <c r="I581" s="1" t="s">
        <v>2091</v>
      </c>
      <c r="J581" s="1" t="s">
        <v>3584</v>
      </c>
      <c r="K581" s="1" t="s">
        <v>10</v>
      </c>
      <c r="L581" s="1" t="s">
        <v>2093</v>
      </c>
      <c r="M581" s="1" t="s">
        <v>2094</v>
      </c>
      <c r="N581" s="1" t="s">
        <v>2056</v>
      </c>
      <c r="O581" s="1" t="s">
        <v>2386</v>
      </c>
      <c r="P581" s="1" t="s">
        <v>2387</v>
      </c>
      <c r="Q581" s="1" t="s">
        <v>2057</v>
      </c>
      <c r="R581" s="1" t="s">
        <v>3585</v>
      </c>
      <c r="S581">
        <v>0</v>
      </c>
      <c r="T581">
        <v>7</v>
      </c>
    </row>
    <row r="582" spans="1:20" x14ac:dyDescent="0.25">
      <c r="A582" s="1" t="s">
        <v>1919</v>
      </c>
      <c r="B582" s="1" t="s">
        <v>1920</v>
      </c>
      <c r="C582" s="1" t="s">
        <v>2098</v>
      </c>
      <c r="D582" s="1" t="s">
        <v>29</v>
      </c>
      <c r="E582" s="1" t="s">
        <v>3586</v>
      </c>
      <c r="F582" s="1" t="s">
        <v>2100</v>
      </c>
      <c r="G582" s="1" t="s">
        <v>3162</v>
      </c>
      <c r="H582" s="1" t="s">
        <v>2052</v>
      </c>
      <c r="I582" s="1" t="s">
        <v>2091</v>
      </c>
      <c r="J582" s="1" t="s">
        <v>3587</v>
      </c>
      <c r="K582" s="1" t="s">
        <v>10</v>
      </c>
      <c r="L582" s="1" t="s">
        <v>2104</v>
      </c>
      <c r="M582" s="1" t="s">
        <v>2094</v>
      </c>
      <c r="N582" s="1" t="s">
        <v>2105</v>
      </c>
      <c r="O582" s="1" t="s">
        <v>3164</v>
      </c>
      <c r="P582" s="1" t="s">
        <v>3165</v>
      </c>
      <c r="Q582" s="1" t="s">
        <v>2057</v>
      </c>
      <c r="R582" s="1" t="s">
        <v>3588</v>
      </c>
      <c r="S582">
        <v>0</v>
      </c>
      <c r="T582">
        <v>1</v>
      </c>
    </row>
    <row r="583" spans="1:20" x14ac:dyDescent="0.25">
      <c r="A583" s="1" t="s">
        <v>1202</v>
      </c>
      <c r="B583" s="1" t="s">
        <v>1203</v>
      </c>
      <c r="C583" s="1" t="s">
        <v>2256</v>
      </c>
      <c r="D583" s="1" t="s">
        <v>29</v>
      </c>
      <c r="E583" s="1" t="s">
        <v>3589</v>
      </c>
      <c r="F583" s="1" t="s">
        <v>2100</v>
      </c>
      <c r="G583" s="1" t="s">
        <v>3590</v>
      </c>
      <c r="H583" s="1" t="s">
        <v>2052</v>
      </c>
      <c r="I583" s="1" t="s">
        <v>2091</v>
      </c>
      <c r="J583" s="1" t="s">
        <v>3591</v>
      </c>
      <c r="K583" s="1" t="s">
        <v>10</v>
      </c>
      <c r="L583" s="1" t="s">
        <v>2093</v>
      </c>
      <c r="M583" s="1" t="s">
        <v>2094</v>
      </c>
      <c r="N583" s="1" t="s">
        <v>2105</v>
      </c>
      <c r="O583" s="1" t="s">
        <v>3592</v>
      </c>
      <c r="P583" s="1" t="s">
        <v>2054</v>
      </c>
      <c r="Q583" s="1" t="s">
        <v>2057</v>
      </c>
      <c r="R583" s="1" t="s">
        <v>3593</v>
      </c>
      <c r="S583">
        <v>0</v>
      </c>
      <c r="T583">
        <v>7</v>
      </c>
    </row>
    <row r="584" spans="1:20" x14ac:dyDescent="0.25">
      <c r="A584" s="1" t="s">
        <v>1765</v>
      </c>
      <c r="B584" s="1" t="s">
        <v>1766</v>
      </c>
      <c r="C584" s="1" t="s">
        <v>2136</v>
      </c>
      <c r="D584" s="1" t="s">
        <v>29</v>
      </c>
      <c r="E584" s="1" t="s">
        <v>3078</v>
      </c>
      <c r="F584" s="1" t="s">
        <v>2100</v>
      </c>
      <c r="G584" s="1" t="s">
        <v>3594</v>
      </c>
      <c r="H584" s="1" t="s">
        <v>2052</v>
      </c>
      <c r="I584" s="1" t="s">
        <v>2091</v>
      </c>
      <c r="J584" s="1" t="s">
        <v>3595</v>
      </c>
      <c r="K584" s="1" t="s">
        <v>12</v>
      </c>
      <c r="L584" s="1" t="s">
        <v>2641</v>
      </c>
      <c r="M584" s="1" t="s">
        <v>2094</v>
      </c>
      <c r="N584" s="1" t="s">
        <v>2105</v>
      </c>
      <c r="O584" s="1" t="s">
        <v>3596</v>
      </c>
      <c r="P584" s="1" t="s">
        <v>3597</v>
      </c>
      <c r="Q584" s="1" t="s">
        <v>2057</v>
      </c>
      <c r="R584" s="1" t="s">
        <v>3598</v>
      </c>
      <c r="S584">
        <v>4</v>
      </c>
      <c r="T584">
        <v>0.5</v>
      </c>
    </row>
    <row r="585" spans="1:20" x14ac:dyDescent="0.25">
      <c r="A585" s="1" t="s">
        <v>1895</v>
      </c>
      <c r="B585" s="1" t="s">
        <v>1896</v>
      </c>
      <c r="C585" s="1" t="s">
        <v>2098</v>
      </c>
      <c r="D585" s="1" t="s">
        <v>29</v>
      </c>
      <c r="E585" s="1" t="s">
        <v>3586</v>
      </c>
      <c r="F585" s="1" t="s">
        <v>2100</v>
      </c>
      <c r="G585" s="1" t="s">
        <v>3162</v>
      </c>
      <c r="H585" s="1" t="s">
        <v>2052</v>
      </c>
      <c r="I585" s="1" t="s">
        <v>2091</v>
      </c>
      <c r="J585" s="1" t="s">
        <v>3599</v>
      </c>
      <c r="K585" s="1" t="s">
        <v>10</v>
      </c>
      <c r="L585" s="1" t="s">
        <v>3600</v>
      </c>
      <c r="M585" s="1" t="s">
        <v>2094</v>
      </c>
      <c r="N585" s="1" t="s">
        <v>2105</v>
      </c>
      <c r="O585" s="1" t="s">
        <v>3164</v>
      </c>
      <c r="P585" s="1" t="s">
        <v>3165</v>
      </c>
      <c r="Q585" s="1" t="s">
        <v>2057</v>
      </c>
      <c r="R585" s="1" t="s">
        <v>3601</v>
      </c>
      <c r="S585">
        <v>0</v>
      </c>
      <c r="T585">
        <v>1</v>
      </c>
    </row>
    <row r="586" spans="1:20" x14ac:dyDescent="0.25">
      <c r="A586" s="1" t="s">
        <v>824</v>
      </c>
      <c r="B586" s="1" t="s">
        <v>825</v>
      </c>
      <c r="C586" s="1" t="s">
        <v>2148</v>
      </c>
      <c r="D586" s="1" t="s">
        <v>44</v>
      </c>
      <c r="E586" s="1" t="s">
        <v>3083</v>
      </c>
      <c r="F586" s="1" t="s">
        <v>2050</v>
      </c>
      <c r="G586" s="1" t="s">
        <v>2234</v>
      </c>
      <c r="H586" s="1" t="s">
        <v>2052</v>
      </c>
      <c r="I586" s="1" t="s">
        <v>2091</v>
      </c>
      <c r="J586" s="1" t="s">
        <v>3602</v>
      </c>
      <c r="K586" s="1" t="s">
        <v>13</v>
      </c>
      <c r="L586" s="1" t="s">
        <v>2134</v>
      </c>
      <c r="M586" s="1" t="s">
        <v>2094</v>
      </c>
      <c r="N586" s="1" t="s">
        <v>2056</v>
      </c>
      <c r="O586" s="1" t="s">
        <v>2236</v>
      </c>
      <c r="P586" s="1" t="s">
        <v>2237</v>
      </c>
      <c r="Q586" s="1" t="s">
        <v>2057</v>
      </c>
      <c r="R586" s="1" t="s">
        <v>3603</v>
      </c>
      <c r="S586">
        <v>6</v>
      </c>
      <c r="T586">
        <v>3</v>
      </c>
    </row>
    <row r="587" spans="1:20" x14ac:dyDescent="0.25">
      <c r="A587" s="1" t="s">
        <v>1204</v>
      </c>
      <c r="B587" s="1" t="s">
        <v>1205</v>
      </c>
      <c r="C587" s="1" t="s">
        <v>2256</v>
      </c>
      <c r="D587" s="1" t="s">
        <v>29</v>
      </c>
      <c r="E587" s="1" t="s">
        <v>3589</v>
      </c>
      <c r="F587" s="1" t="s">
        <v>2100</v>
      </c>
      <c r="G587" s="1" t="s">
        <v>3604</v>
      </c>
      <c r="H587" s="1" t="s">
        <v>2052</v>
      </c>
      <c r="I587" s="1" t="s">
        <v>2091</v>
      </c>
      <c r="J587" s="1" t="s">
        <v>3605</v>
      </c>
      <c r="K587" s="1" t="s">
        <v>10</v>
      </c>
      <c r="L587" s="1" t="s">
        <v>2093</v>
      </c>
      <c r="M587" s="1" t="s">
        <v>2094</v>
      </c>
      <c r="N587" s="1" t="s">
        <v>2105</v>
      </c>
      <c r="O587" s="1" t="s">
        <v>3606</v>
      </c>
      <c r="P587" s="1" t="s">
        <v>2054</v>
      </c>
      <c r="Q587" s="1" t="s">
        <v>2057</v>
      </c>
      <c r="R587" s="1" t="s">
        <v>3607</v>
      </c>
      <c r="S587">
        <v>0</v>
      </c>
      <c r="T587">
        <v>7</v>
      </c>
    </row>
    <row r="588" spans="1:20" x14ac:dyDescent="0.25">
      <c r="A588" s="1" t="s">
        <v>1248</v>
      </c>
      <c r="B588" s="1" t="s">
        <v>1249</v>
      </c>
      <c r="C588" s="1" t="s">
        <v>2256</v>
      </c>
      <c r="D588" s="1" t="s">
        <v>44</v>
      </c>
      <c r="E588" s="1" t="s">
        <v>3078</v>
      </c>
      <c r="F588" s="1" t="s">
        <v>2100</v>
      </c>
      <c r="G588" s="1" t="s">
        <v>3162</v>
      </c>
      <c r="H588" s="1" t="s">
        <v>2052</v>
      </c>
      <c r="I588" s="1" t="s">
        <v>2091</v>
      </c>
      <c r="J588" s="1" t="s">
        <v>3608</v>
      </c>
      <c r="K588" s="1" t="s">
        <v>12</v>
      </c>
      <c r="L588" s="1" t="s">
        <v>2274</v>
      </c>
      <c r="M588" s="1" t="s">
        <v>2094</v>
      </c>
      <c r="N588" s="1" t="s">
        <v>2056</v>
      </c>
      <c r="O588" s="1" t="s">
        <v>3164</v>
      </c>
      <c r="P588" s="1" t="s">
        <v>3165</v>
      </c>
      <c r="Q588" s="1" t="s">
        <v>2057</v>
      </c>
      <c r="R588" s="1" t="s">
        <v>3609</v>
      </c>
      <c r="S588">
        <v>4</v>
      </c>
      <c r="T588">
        <v>2</v>
      </c>
    </row>
    <row r="589" spans="1:20" x14ac:dyDescent="0.25">
      <c r="A589" s="1" t="s">
        <v>516</v>
      </c>
      <c r="B589" s="1" t="s">
        <v>517</v>
      </c>
      <c r="C589" s="1" t="s">
        <v>2313</v>
      </c>
      <c r="D589" s="1" t="s">
        <v>44</v>
      </c>
      <c r="E589" s="1" t="s">
        <v>3589</v>
      </c>
      <c r="F589" s="1" t="s">
        <v>2050</v>
      </c>
      <c r="G589" s="1" t="s">
        <v>3610</v>
      </c>
      <c r="H589" s="1" t="s">
        <v>2052</v>
      </c>
      <c r="I589" s="1" t="s">
        <v>2091</v>
      </c>
      <c r="J589" s="1" t="s">
        <v>3611</v>
      </c>
      <c r="K589" s="1" t="s">
        <v>13</v>
      </c>
      <c r="L589" s="1" t="s">
        <v>2134</v>
      </c>
      <c r="M589" s="1" t="s">
        <v>2094</v>
      </c>
      <c r="N589" s="1" t="s">
        <v>2056</v>
      </c>
      <c r="O589" s="1" t="s">
        <v>3612</v>
      </c>
      <c r="P589" s="1" t="s">
        <v>3613</v>
      </c>
      <c r="Q589" s="1" t="s">
        <v>2057</v>
      </c>
      <c r="R589" s="1" t="s">
        <v>3614</v>
      </c>
      <c r="S589">
        <v>6</v>
      </c>
      <c r="T589">
        <v>3</v>
      </c>
    </row>
    <row r="590" spans="1:20" x14ac:dyDescent="0.25">
      <c r="A590" s="1" t="s">
        <v>1367</v>
      </c>
      <c r="B590" s="1" t="s">
        <v>1368</v>
      </c>
      <c r="C590" s="1" t="s">
        <v>2256</v>
      </c>
      <c r="D590" s="1" t="s">
        <v>44</v>
      </c>
      <c r="E590" s="1" t="s">
        <v>3078</v>
      </c>
      <c r="F590" s="1" t="s">
        <v>2050</v>
      </c>
      <c r="G590" s="1" t="s">
        <v>3615</v>
      </c>
      <c r="H590" s="1" t="s">
        <v>2052</v>
      </c>
      <c r="I590" s="1" t="s">
        <v>2091</v>
      </c>
      <c r="J590" s="1" t="s">
        <v>3616</v>
      </c>
      <c r="K590" s="1" t="s">
        <v>12</v>
      </c>
      <c r="L590" s="1" t="s">
        <v>2140</v>
      </c>
      <c r="M590" s="1" t="s">
        <v>2094</v>
      </c>
      <c r="N590" s="1" t="s">
        <v>2056</v>
      </c>
      <c r="O590" s="1" t="s">
        <v>3617</v>
      </c>
      <c r="P590" s="1" t="s">
        <v>3618</v>
      </c>
      <c r="Q590" s="1" t="s">
        <v>2057</v>
      </c>
      <c r="R590" s="1" t="s">
        <v>3619</v>
      </c>
      <c r="S590">
        <v>4</v>
      </c>
      <c r="T590">
        <v>0</v>
      </c>
    </row>
    <row r="591" spans="1:20" x14ac:dyDescent="0.25">
      <c r="A591" s="1" t="s">
        <v>1702</v>
      </c>
      <c r="B591" s="1" t="s">
        <v>1703</v>
      </c>
      <c r="C591" s="1" t="s">
        <v>2136</v>
      </c>
      <c r="D591" s="1" t="s">
        <v>29</v>
      </c>
      <c r="E591" s="1" t="s">
        <v>3589</v>
      </c>
      <c r="F591" s="1" t="s">
        <v>2100</v>
      </c>
      <c r="G591" s="1" t="s">
        <v>3594</v>
      </c>
      <c r="H591" s="1" t="s">
        <v>2052</v>
      </c>
      <c r="I591" s="1" t="s">
        <v>2091</v>
      </c>
      <c r="J591" s="1" t="s">
        <v>3620</v>
      </c>
      <c r="K591" s="1" t="s">
        <v>10</v>
      </c>
      <c r="L591" s="1" t="s">
        <v>2104</v>
      </c>
      <c r="M591" s="1" t="s">
        <v>2094</v>
      </c>
      <c r="N591" s="1" t="s">
        <v>2105</v>
      </c>
      <c r="O591" s="1" t="s">
        <v>3596</v>
      </c>
      <c r="P591" s="1" t="s">
        <v>3597</v>
      </c>
      <c r="Q591" s="1" t="s">
        <v>2057</v>
      </c>
      <c r="R591" s="1" t="s">
        <v>3621</v>
      </c>
      <c r="S591">
        <v>0</v>
      </c>
      <c r="T591">
        <v>1</v>
      </c>
    </row>
    <row r="592" spans="1:20" x14ac:dyDescent="0.25">
      <c r="A592" s="1" t="s">
        <v>669</v>
      </c>
      <c r="B592" s="1" t="s">
        <v>670</v>
      </c>
      <c r="C592" s="1" t="s">
        <v>2173</v>
      </c>
      <c r="D592" s="1" t="s">
        <v>44</v>
      </c>
      <c r="E592" s="1" t="s">
        <v>3083</v>
      </c>
      <c r="F592" s="1" t="s">
        <v>2050</v>
      </c>
      <c r="G592" s="1" t="s">
        <v>3615</v>
      </c>
      <c r="H592" s="1" t="s">
        <v>2052</v>
      </c>
      <c r="I592" s="1" t="s">
        <v>2091</v>
      </c>
      <c r="J592" s="1" t="s">
        <v>3622</v>
      </c>
      <c r="K592" s="1" t="s">
        <v>13</v>
      </c>
      <c r="L592" s="1" t="s">
        <v>2113</v>
      </c>
      <c r="M592" s="1" t="s">
        <v>2094</v>
      </c>
      <c r="N592" s="1" t="s">
        <v>2056</v>
      </c>
      <c r="O592" s="1" t="s">
        <v>3617</v>
      </c>
      <c r="P592" s="1" t="s">
        <v>3618</v>
      </c>
      <c r="Q592" s="1" t="s">
        <v>2057</v>
      </c>
      <c r="R592" s="1" t="s">
        <v>3623</v>
      </c>
      <c r="S592">
        <v>6</v>
      </c>
      <c r="T592">
        <v>5</v>
      </c>
    </row>
    <row r="593" spans="1:20" x14ac:dyDescent="0.25">
      <c r="A593" s="1" t="s">
        <v>1704</v>
      </c>
      <c r="B593" s="1" t="s">
        <v>1705</v>
      </c>
      <c r="C593" s="1" t="s">
        <v>2136</v>
      </c>
      <c r="D593" s="1" t="s">
        <v>29</v>
      </c>
      <c r="E593" s="1" t="s">
        <v>3589</v>
      </c>
      <c r="F593" s="1" t="s">
        <v>2100</v>
      </c>
      <c r="G593" s="1" t="s">
        <v>3594</v>
      </c>
      <c r="H593" s="1" t="s">
        <v>2052</v>
      </c>
      <c r="I593" s="1" t="s">
        <v>2091</v>
      </c>
      <c r="J593" s="1" t="s">
        <v>3624</v>
      </c>
      <c r="K593" s="1" t="s">
        <v>427</v>
      </c>
      <c r="L593" s="1" t="s">
        <v>2104</v>
      </c>
      <c r="M593" s="1" t="s">
        <v>2094</v>
      </c>
      <c r="N593" s="1" t="s">
        <v>2105</v>
      </c>
      <c r="O593" s="1" t="s">
        <v>3596</v>
      </c>
      <c r="P593" s="1" t="s">
        <v>3597</v>
      </c>
      <c r="Q593" s="1" t="s">
        <v>2057</v>
      </c>
      <c r="R593" s="1" t="s">
        <v>3625</v>
      </c>
      <c r="S593">
        <v>2</v>
      </c>
      <c r="T593">
        <v>1</v>
      </c>
    </row>
    <row r="594" spans="1:20" x14ac:dyDescent="0.25">
      <c r="A594" s="1" t="s">
        <v>1250</v>
      </c>
      <c r="B594" s="1" t="s">
        <v>1251</v>
      </c>
      <c r="C594" s="1" t="s">
        <v>2256</v>
      </c>
      <c r="D594" s="1" t="s">
        <v>44</v>
      </c>
      <c r="E594" s="1" t="s">
        <v>3078</v>
      </c>
      <c r="F594" s="1" t="s">
        <v>2050</v>
      </c>
      <c r="G594" s="1" t="s">
        <v>2234</v>
      </c>
      <c r="H594" s="1" t="s">
        <v>2052</v>
      </c>
      <c r="I594" s="1" t="s">
        <v>2091</v>
      </c>
      <c r="J594" s="1" t="s">
        <v>3626</v>
      </c>
      <c r="K594" s="1" t="s">
        <v>12</v>
      </c>
      <c r="L594" s="1" t="s">
        <v>2104</v>
      </c>
      <c r="M594" s="1" t="s">
        <v>2094</v>
      </c>
      <c r="N594" s="1" t="s">
        <v>2056</v>
      </c>
      <c r="O594" s="1" t="s">
        <v>2236</v>
      </c>
      <c r="P594" s="1" t="s">
        <v>2237</v>
      </c>
      <c r="Q594" s="1" t="s">
        <v>2057</v>
      </c>
      <c r="R594" s="1" t="s">
        <v>3627</v>
      </c>
      <c r="S594">
        <v>4</v>
      </c>
      <c r="T594">
        <v>1</v>
      </c>
    </row>
    <row r="595" spans="1:20" x14ac:dyDescent="0.25">
      <c r="A595" s="1" t="s">
        <v>1706</v>
      </c>
      <c r="B595" s="1" t="s">
        <v>1707</v>
      </c>
      <c r="C595" s="1" t="s">
        <v>2136</v>
      </c>
      <c r="D595" s="1" t="s">
        <v>29</v>
      </c>
      <c r="E595" s="1" t="s">
        <v>3589</v>
      </c>
      <c r="F595" s="1" t="s">
        <v>2100</v>
      </c>
      <c r="G595" s="1" t="s">
        <v>3594</v>
      </c>
      <c r="H595" s="1" t="s">
        <v>2052</v>
      </c>
      <c r="I595" s="1" t="s">
        <v>2091</v>
      </c>
      <c r="J595" s="1" t="s">
        <v>3628</v>
      </c>
      <c r="K595" s="1" t="s">
        <v>1708</v>
      </c>
      <c r="L595" s="1" t="s">
        <v>2104</v>
      </c>
      <c r="M595" s="1" t="s">
        <v>2094</v>
      </c>
      <c r="N595" s="1" t="s">
        <v>2105</v>
      </c>
      <c r="O595" s="1" t="s">
        <v>3596</v>
      </c>
      <c r="P595" s="1" t="s">
        <v>3597</v>
      </c>
      <c r="Q595" s="1" t="s">
        <v>2057</v>
      </c>
      <c r="R595" s="1" t="s">
        <v>3629</v>
      </c>
      <c r="S595">
        <v>0</v>
      </c>
      <c r="T595">
        <v>1</v>
      </c>
    </row>
    <row r="596" spans="1:20" x14ac:dyDescent="0.25">
      <c r="A596" s="1" t="s">
        <v>1746</v>
      </c>
      <c r="B596" s="1" t="s">
        <v>1747</v>
      </c>
      <c r="C596" s="1" t="s">
        <v>2136</v>
      </c>
      <c r="D596" s="1" t="s">
        <v>29</v>
      </c>
      <c r="E596" s="1" t="s">
        <v>3586</v>
      </c>
      <c r="F596" s="1" t="s">
        <v>2100</v>
      </c>
      <c r="G596" s="1" t="s">
        <v>3630</v>
      </c>
      <c r="H596" s="1" t="s">
        <v>2052</v>
      </c>
      <c r="I596" s="1" t="s">
        <v>2091</v>
      </c>
      <c r="J596" s="1" t="s">
        <v>3631</v>
      </c>
      <c r="K596" s="1" t="s">
        <v>1748</v>
      </c>
      <c r="L596" s="1" t="s">
        <v>3632</v>
      </c>
      <c r="M596" s="1" t="s">
        <v>2094</v>
      </c>
      <c r="N596" s="1" t="s">
        <v>2105</v>
      </c>
      <c r="O596" s="1" t="s">
        <v>3633</v>
      </c>
      <c r="P596" s="1" t="s">
        <v>3634</v>
      </c>
      <c r="Q596" s="1" t="s">
        <v>2057</v>
      </c>
      <c r="R596" s="1" t="s">
        <v>3635</v>
      </c>
      <c r="S596">
        <v>4</v>
      </c>
      <c r="T596">
        <v>0</v>
      </c>
    </row>
    <row r="597" spans="1:20" x14ac:dyDescent="0.25">
      <c r="A597" s="1" t="s">
        <v>1537</v>
      </c>
      <c r="B597" s="1" t="s">
        <v>1538</v>
      </c>
      <c r="C597" s="1" t="s">
        <v>2109</v>
      </c>
      <c r="D597" s="1" t="s">
        <v>999</v>
      </c>
      <c r="E597" s="1" t="s">
        <v>3589</v>
      </c>
      <c r="F597" s="1" t="s">
        <v>2100</v>
      </c>
      <c r="G597" s="1" t="s">
        <v>3636</v>
      </c>
      <c r="H597" s="1" t="s">
        <v>3637</v>
      </c>
      <c r="I597" s="1" t="s">
        <v>2091</v>
      </c>
      <c r="J597" s="1" t="s">
        <v>3638</v>
      </c>
      <c r="K597" s="1" t="s">
        <v>1539</v>
      </c>
      <c r="L597" s="1" t="s">
        <v>3639</v>
      </c>
      <c r="M597" s="1" t="s">
        <v>2094</v>
      </c>
      <c r="N597" s="1" t="s">
        <v>2105</v>
      </c>
      <c r="O597" s="1" t="s">
        <v>3640</v>
      </c>
      <c r="P597" s="1" t="s">
        <v>3641</v>
      </c>
      <c r="Q597" s="1" t="s">
        <v>2057</v>
      </c>
      <c r="R597" s="1" t="s">
        <v>3642</v>
      </c>
      <c r="S597">
        <v>2</v>
      </c>
      <c r="T597">
        <v>1</v>
      </c>
    </row>
    <row r="598" spans="1:20" x14ac:dyDescent="0.25">
      <c r="A598" s="1" t="s">
        <v>1126</v>
      </c>
      <c r="B598" s="1" t="s">
        <v>1127</v>
      </c>
      <c r="C598" s="1" t="s">
        <v>2158</v>
      </c>
      <c r="D598" s="1" t="s">
        <v>44</v>
      </c>
      <c r="E598" s="1" t="s">
        <v>3078</v>
      </c>
      <c r="F598" s="1" t="s">
        <v>2050</v>
      </c>
      <c r="G598" s="1" t="s">
        <v>3413</v>
      </c>
      <c r="H598" s="1" t="s">
        <v>2052</v>
      </c>
      <c r="I598" s="1" t="s">
        <v>2091</v>
      </c>
      <c r="J598" s="1" t="s">
        <v>3643</v>
      </c>
      <c r="K598" s="1" t="s">
        <v>12</v>
      </c>
      <c r="L598" s="1" t="s">
        <v>2134</v>
      </c>
      <c r="M598" s="1" t="s">
        <v>2094</v>
      </c>
      <c r="N598" s="1" t="s">
        <v>2056</v>
      </c>
      <c r="O598" s="1" t="s">
        <v>3415</v>
      </c>
      <c r="P598" s="1" t="s">
        <v>3477</v>
      </c>
      <c r="Q598" s="1" t="s">
        <v>2057</v>
      </c>
      <c r="R598" s="1" t="s">
        <v>3644</v>
      </c>
      <c r="S598">
        <v>4</v>
      </c>
      <c r="T598">
        <v>3</v>
      </c>
    </row>
    <row r="599" spans="1:20" x14ac:dyDescent="0.25">
      <c r="A599" s="1" t="s">
        <v>1897</v>
      </c>
      <c r="B599" s="1" t="s">
        <v>1898</v>
      </c>
      <c r="C599" s="1" t="s">
        <v>2098</v>
      </c>
      <c r="D599" s="1" t="s">
        <v>29</v>
      </c>
      <c r="E599" s="1" t="s">
        <v>3586</v>
      </c>
      <c r="F599" s="1" t="s">
        <v>2100</v>
      </c>
      <c r="G599" s="1" t="s">
        <v>3645</v>
      </c>
      <c r="H599" s="1" t="s">
        <v>2052</v>
      </c>
      <c r="I599" s="1" t="s">
        <v>2091</v>
      </c>
      <c r="J599" s="1" t="s">
        <v>3646</v>
      </c>
      <c r="K599" s="1" t="s">
        <v>440</v>
      </c>
      <c r="L599" s="1" t="s">
        <v>2140</v>
      </c>
      <c r="M599" s="1" t="s">
        <v>2094</v>
      </c>
      <c r="N599" s="1" t="s">
        <v>2105</v>
      </c>
      <c r="O599" s="1" t="s">
        <v>3647</v>
      </c>
      <c r="P599" s="1" t="s">
        <v>2054</v>
      </c>
      <c r="Q599" s="1" t="s">
        <v>2057</v>
      </c>
      <c r="R599" s="1" t="s">
        <v>3648</v>
      </c>
      <c r="S599">
        <v>0</v>
      </c>
      <c r="T599">
        <v>0</v>
      </c>
    </row>
    <row r="600" spans="1:20" x14ac:dyDescent="0.25">
      <c r="A600" s="1" t="s">
        <v>1045</v>
      </c>
      <c r="B600" s="1" t="s">
        <v>1046</v>
      </c>
      <c r="C600" s="1" t="s">
        <v>2158</v>
      </c>
      <c r="D600" s="1" t="s">
        <v>44</v>
      </c>
      <c r="E600" s="1" t="s">
        <v>3078</v>
      </c>
      <c r="F600" s="1" t="s">
        <v>2050</v>
      </c>
      <c r="G600" s="1" t="s">
        <v>3649</v>
      </c>
      <c r="H600" s="1" t="s">
        <v>2052</v>
      </c>
      <c r="I600" s="1" t="s">
        <v>2091</v>
      </c>
      <c r="J600" s="1" t="s">
        <v>3650</v>
      </c>
      <c r="K600" s="1" t="s">
        <v>12</v>
      </c>
      <c r="L600" s="1" t="s">
        <v>2134</v>
      </c>
      <c r="M600" s="1" t="s">
        <v>2094</v>
      </c>
      <c r="N600" s="1" t="s">
        <v>2056</v>
      </c>
      <c r="O600" s="1" t="s">
        <v>3651</v>
      </c>
      <c r="P600" s="1" t="s">
        <v>2054</v>
      </c>
      <c r="Q600" s="1" t="s">
        <v>2057</v>
      </c>
      <c r="R600" s="1" t="s">
        <v>3652</v>
      </c>
      <c r="S600">
        <v>4</v>
      </c>
      <c r="T600">
        <v>3</v>
      </c>
    </row>
    <row r="601" spans="1:20" x14ac:dyDescent="0.25">
      <c r="A601" s="1" t="s">
        <v>615</v>
      </c>
      <c r="B601" s="1" t="s">
        <v>616</v>
      </c>
      <c r="C601" s="1" t="s">
        <v>2173</v>
      </c>
      <c r="D601" s="1" t="s">
        <v>44</v>
      </c>
      <c r="E601" s="1" t="s">
        <v>3083</v>
      </c>
      <c r="F601" s="1" t="s">
        <v>2050</v>
      </c>
      <c r="G601" s="1" t="s">
        <v>3649</v>
      </c>
      <c r="H601" s="1" t="s">
        <v>2052</v>
      </c>
      <c r="I601" s="1" t="s">
        <v>2091</v>
      </c>
      <c r="J601" s="1" t="s">
        <v>3653</v>
      </c>
      <c r="K601" s="1" t="s">
        <v>190</v>
      </c>
      <c r="L601" s="1" t="s">
        <v>3654</v>
      </c>
      <c r="M601" s="1" t="s">
        <v>2094</v>
      </c>
      <c r="N601" s="1" t="s">
        <v>2056</v>
      </c>
      <c r="O601" s="1" t="s">
        <v>3651</v>
      </c>
      <c r="P601" s="1" t="s">
        <v>2054</v>
      </c>
      <c r="Q601" s="1" t="s">
        <v>2057</v>
      </c>
      <c r="R601" s="1" t="s">
        <v>3655</v>
      </c>
      <c r="S601">
        <v>8</v>
      </c>
      <c r="T601">
        <v>1</v>
      </c>
    </row>
    <row r="602" spans="1:20" x14ac:dyDescent="0.25">
      <c r="A602" s="1" t="s">
        <v>1380</v>
      </c>
      <c r="B602" s="1" t="s">
        <v>1381</v>
      </c>
      <c r="C602" s="1" t="s">
        <v>2256</v>
      </c>
      <c r="D602" s="1" t="s">
        <v>44</v>
      </c>
      <c r="E602" s="1" t="s">
        <v>3078</v>
      </c>
      <c r="F602" s="1" t="s">
        <v>2050</v>
      </c>
      <c r="G602" s="1" t="s">
        <v>3656</v>
      </c>
      <c r="H602" s="1" t="s">
        <v>2052</v>
      </c>
      <c r="I602" s="1" t="s">
        <v>2091</v>
      </c>
      <c r="J602" s="1" t="s">
        <v>3657</v>
      </c>
      <c r="K602" s="1" t="s">
        <v>10</v>
      </c>
      <c r="L602" s="1" t="s">
        <v>3658</v>
      </c>
      <c r="M602" s="1" t="s">
        <v>2094</v>
      </c>
      <c r="N602" s="1" t="s">
        <v>2056</v>
      </c>
      <c r="O602" s="1" t="s">
        <v>3659</v>
      </c>
      <c r="P602" s="1" t="s">
        <v>3660</v>
      </c>
      <c r="Q602" s="1" t="s">
        <v>2057</v>
      </c>
      <c r="R602" s="1" t="s">
        <v>3661</v>
      </c>
      <c r="S602">
        <v>0</v>
      </c>
      <c r="T602">
        <v>7</v>
      </c>
    </row>
    <row r="603" spans="1:20" x14ac:dyDescent="0.25">
      <c r="A603" s="1" t="s">
        <v>1742</v>
      </c>
      <c r="B603" s="1" t="s">
        <v>1743</v>
      </c>
      <c r="C603" s="1" t="s">
        <v>2136</v>
      </c>
      <c r="D603" s="1" t="s">
        <v>29</v>
      </c>
      <c r="E603" s="1" t="s">
        <v>3589</v>
      </c>
      <c r="F603" s="1" t="s">
        <v>2100</v>
      </c>
      <c r="G603" s="1" t="s">
        <v>3645</v>
      </c>
      <c r="H603" s="1" t="s">
        <v>2052</v>
      </c>
      <c r="I603" s="1" t="s">
        <v>2091</v>
      </c>
      <c r="J603" s="1" t="s">
        <v>3662</v>
      </c>
      <c r="K603" s="1" t="s">
        <v>10</v>
      </c>
      <c r="L603" s="1" t="s">
        <v>3663</v>
      </c>
      <c r="M603" s="1" t="s">
        <v>2094</v>
      </c>
      <c r="N603" s="1" t="s">
        <v>2105</v>
      </c>
      <c r="O603" s="1" t="s">
        <v>3647</v>
      </c>
      <c r="P603" s="1" t="s">
        <v>2054</v>
      </c>
      <c r="Q603" s="1" t="s">
        <v>2057</v>
      </c>
      <c r="R603" s="1" t="s">
        <v>3664</v>
      </c>
      <c r="S603">
        <v>0</v>
      </c>
      <c r="T603">
        <v>1</v>
      </c>
    </row>
    <row r="604" spans="1:20" x14ac:dyDescent="0.25">
      <c r="A604" s="1" t="s">
        <v>5054</v>
      </c>
      <c r="B604" s="1" t="s">
        <v>5055</v>
      </c>
      <c r="C604" s="1" t="s">
        <v>2173</v>
      </c>
      <c r="D604" s="1" t="s">
        <v>44</v>
      </c>
      <c r="E604" s="1" t="s">
        <v>4955</v>
      </c>
      <c r="F604" s="1" t="s">
        <v>2050</v>
      </c>
      <c r="G604" s="1" t="s">
        <v>3610</v>
      </c>
      <c r="H604" s="1" t="s">
        <v>2052</v>
      </c>
      <c r="I604" s="1" t="s">
        <v>2091</v>
      </c>
      <c r="J604" s="1" t="s">
        <v>2250</v>
      </c>
      <c r="K604" s="1" t="s">
        <v>520</v>
      </c>
      <c r="L604" s="1" t="s">
        <v>2193</v>
      </c>
      <c r="M604" s="1" t="s">
        <v>2055</v>
      </c>
      <c r="N604" s="1" t="s">
        <v>2056</v>
      </c>
      <c r="O604" s="1" t="s">
        <v>3612</v>
      </c>
      <c r="P604" s="1" t="s">
        <v>3613</v>
      </c>
      <c r="Q604" s="1" t="s">
        <v>2057</v>
      </c>
      <c r="R604" s="1" t="s">
        <v>5056</v>
      </c>
      <c r="S604">
        <v>4</v>
      </c>
      <c r="T604">
        <v>3</v>
      </c>
    </row>
    <row r="605" spans="1:20" x14ac:dyDescent="0.25">
      <c r="A605" s="1" t="s">
        <v>1095</v>
      </c>
      <c r="B605" s="1" t="s">
        <v>1096</v>
      </c>
      <c r="C605" s="1" t="s">
        <v>2158</v>
      </c>
      <c r="D605" s="1" t="s">
        <v>44</v>
      </c>
      <c r="E605" s="1" t="s">
        <v>3078</v>
      </c>
      <c r="F605" s="1" t="s">
        <v>2050</v>
      </c>
      <c r="G605" s="1" t="s">
        <v>3615</v>
      </c>
      <c r="H605" s="1" t="s">
        <v>2052</v>
      </c>
      <c r="I605" s="1" t="s">
        <v>2091</v>
      </c>
      <c r="J605" s="1" t="s">
        <v>3665</v>
      </c>
      <c r="K605" s="1" t="s">
        <v>12</v>
      </c>
      <c r="L605" s="1" t="s">
        <v>2104</v>
      </c>
      <c r="M605" s="1" t="s">
        <v>2094</v>
      </c>
      <c r="N605" s="1" t="s">
        <v>2056</v>
      </c>
      <c r="O605" s="1" t="s">
        <v>3617</v>
      </c>
      <c r="P605" s="1" t="s">
        <v>3618</v>
      </c>
      <c r="Q605" s="1" t="s">
        <v>2057</v>
      </c>
      <c r="R605" s="1" t="s">
        <v>3666</v>
      </c>
      <c r="S605">
        <v>4</v>
      </c>
      <c r="T605">
        <v>1</v>
      </c>
    </row>
    <row r="606" spans="1:20" x14ac:dyDescent="0.25">
      <c r="A606" s="1" t="s">
        <v>482</v>
      </c>
      <c r="B606" s="1" t="s">
        <v>483</v>
      </c>
      <c r="C606" s="1" t="s">
        <v>2313</v>
      </c>
      <c r="D606" s="1" t="s">
        <v>44</v>
      </c>
      <c r="E606" s="1" t="s">
        <v>3072</v>
      </c>
      <c r="F606" s="1" t="s">
        <v>2050</v>
      </c>
      <c r="G606" s="1" t="s">
        <v>3615</v>
      </c>
      <c r="H606" s="1" t="s">
        <v>2052</v>
      </c>
      <c r="I606" s="1" t="s">
        <v>2091</v>
      </c>
      <c r="J606" s="1" t="s">
        <v>3667</v>
      </c>
      <c r="K606" s="1" t="s">
        <v>13</v>
      </c>
      <c r="L606" s="1" t="s">
        <v>2093</v>
      </c>
      <c r="M606" s="1" t="s">
        <v>2094</v>
      </c>
      <c r="N606" s="1" t="s">
        <v>2056</v>
      </c>
      <c r="O606" s="1" t="s">
        <v>3617</v>
      </c>
      <c r="P606" s="1" t="s">
        <v>3618</v>
      </c>
      <c r="Q606" s="1" t="s">
        <v>2057</v>
      </c>
      <c r="R606" s="1" t="s">
        <v>3668</v>
      </c>
      <c r="S606">
        <v>6</v>
      </c>
      <c r="T606">
        <v>7</v>
      </c>
    </row>
    <row r="607" spans="1:20" x14ac:dyDescent="0.25">
      <c r="A607" s="1" t="s">
        <v>826</v>
      </c>
      <c r="B607" s="1" t="s">
        <v>827</v>
      </c>
      <c r="C607" s="1" t="s">
        <v>2148</v>
      </c>
      <c r="D607" s="1" t="s">
        <v>44</v>
      </c>
      <c r="E607" s="1" t="s">
        <v>3083</v>
      </c>
      <c r="F607" s="1" t="s">
        <v>2050</v>
      </c>
      <c r="G607" s="1" t="s">
        <v>3649</v>
      </c>
      <c r="H607" s="1" t="s">
        <v>2052</v>
      </c>
      <c r="I607" s="1" t="s">
        <v>2091</v>
      </c>
      <c r="J607" s="1" t="s">
        <v>3669</v>
      </c>
      <c r="K607" s="1" t="s">
        <v>13</v>
      </c>
      <c r="L607" s="1" t="s">
        <v>2134</v>
      </c>
      <c r="M607" s="1" t="s">
        <v>2094</v>
      </c>
      <c r="N607" s="1" t="s">
        <v>2056</v>
      </c>
      <c r="O607" s="1" t="s">
        <v>3651</v>
      </c>
      <c r="P607" s="1" t="s">
        <v>2054</v>
      </c>
      <c r="Q607" s="1" t="s">
        <v>2057</v>
      </c>
      <c r="R607" s="1" t="s">
        <v>3670</v>
      </c>
      <c r="S607">
        <v>6</v>
      </c>
      <c r="T607">
        <v>3</v>
      </c>
    </row>
    <row r="608" spans="1:20" x14ac:dyDescent="0.25">
      <c r="A608" s="1" t="s">
        <v>1623</v>
      </c>
      <c r="B608" s="1" t="s">
        <v>1624</v>
      </c>
      <c r="C608" s="1" t="s">
        <v>2120</v>
      </c>
      <c r="D608" s="1" t="s">
        <v>29</v>
      </c>
      <c r="E608" s="1" t="s">
        <v>3589</v>
      </c>
      <c r="F608" s="1" t="s">
        <v>2100</v>
      </c>
      <c r="G608" s="1" t="s">
        <v>3645</v>
      </c>
      <c r="H608" s="1" t="s">
        <v>2052</v>
      </c>
      <c r="I608" s="1" t="s">
        <v>2091</v>
      </c>
      <c r="J608" s="1" t="s">
        <v>3671</v>
      </c>
      <c r="K608" s="1" t="s">
        <v>10</v>
      </c>
      <c r="L608" s="1" t="s">
        <v>2134</v>
      </c>
      <c r="M608" s="1" t="s">
        <v>2094</v>
      </c>
      <c r="N608" s="1" t="s">
        <v>2105</v>
      </c>
      <c r="O608" s="1" t="s">
        <v>3647</v>
      </c>
      <c r="P608" s="1" t="s">
        <v>2054</v>
      </c>
      <c r="Q608" s="1" t="s">
        <v>2057</v>
      </c>
      <c r="R608" s="1" t="s">
        <v>3672</v>
      </c>
      <c r="S608">
        <v>0</v>
      </c>
      <c r="T608">
        <v>3</v>
      </c>
    </row>
    <row r="609" spans="1:20" x14ac:dyDescent="0.25">
      <c r="A609" s="1" t="s">
        <v>5057</v>
      </c>
      <c r="B609" s="1" t="s">
        <v>5058</v>
      </c>
      <c r="C609" s="1" t="s">
        <v>2313</v>
      </c>
      <c r="D609" s="1" t="s">
        <v>44</v>
      </c>
      <c r="E609" s="1" t="s">
        <v>3586</v>
      </c>
      <c r="F609" s="1" t="s">
        <v>2050</v>
      </c>
      <c r="G609" s="1" t="s">
        <v>3610</v>
      </c>
      <c r="H609" s="1" t="s">
        <v>2052</v>
      </c>
      <c r="I609" s="1" t="s">
        <v>2091</v>
      </c>
      <c r="J609" s="1" t="s">
        <v>2314</v>
      </c>
      <c r="K609" s="1" t="s">
        <v>520</v>
      </c>
      <c r="L609" s="1" t="s">
        <v>2412</v>
      </c>
      <c r="M609" s="1" t="s">
        <v>2055</v>
      </c>
      <c r="N609" s="1" t="s">
        <v>2056</v>
      </c>
      <c r="O609" s="1" t="s">
        <v>3612</v>
      </c>
      <c r="P609" s="1" t="s">
        <v>3613</v>
      </c>
      <c r="Q609" s="1" t="s">
        <v>2057</v>
      </c>
      <c r="R609" s="1" t="s">
        <v>5059</v>
      </c>
      <c r="S609">
        <v>4</v>
      </c>
      <c r="T609">
        <v>5</v>
      </c>
    </row>
    <row r="610" spans="1:20" x14ac:dyDescent="0.25">
      <c r="A610" s="1" t="s">
        <v>895</v>
      </c>
      <c r="B610" s="1" t="s">
        <v>896</v>
      </c>
      <c r="C610" s="1" t="s">
        <v>2148</v>
      </c>
      <c r="D610" s="1" t="s">
        <v>44</v>
      </c>
      <c r="E610" s="1" t="s">
        <v>3083</v>
      </c>
      <c r="F610" s="1" t="s">
        <v>2050</v>
      </c>
      <c r="G610" s="1" t="s">
        <v>3615</v>
      </c>
      <c r="H610" s="1" t="s">
        <v>2052</v>
      </c>
      <c r="I610" s="1" t="s">
        <v>2091</v>
      </c>
      <c r="J610" s="1" t="s">
        <v>3673</v>
      </c>
      <c r="K610" s="1" t="s">
        <v>12</v>
      </c>
      <c r="L610" s="1" t="s">
        <v>2134</v>
      </c>
      <c r="M610" s="1" t="s">
        <v>2094</v>
      </c>
      <c r="N610" s="1" t="s">
        <v>2056</v>
      </c>
      <c r="O610" s="1" t="s">
        <v>3617</v>
      </c>
      <c r="P610" s="1" t="s">
        <v>3618</v>
      </c>
      <c r="Q610" s="1" t="s">
        <v>2057</v>
      </c>
      <c r="R610" s="1" t="s">
        <v>3674</v>
      </c>
      <c r="S610">
        <v>4</v>
      </c>
      <c r="T610">
        <v>3</v>
      </c>
    </row>
    <row r="611" spans="1:20" x14ac:dyDescent="0.25">
      <c r="A611" s="1" t="s">
        <v>267</v>
      </c>
      <c r="B611" s="1" t="s">
        <v>268</v>
      </c>
      <c r="C611" s="1" t="s">
        <v>2088</v>
      </c>
      <c r="D611" s="1" t="s">
        <v>44</v>
      </c>
      <c r="E611" s="1" t="s">
        <v>3072</v>
      </c>
      <c r="F611" s="1" t="s">
        <v>2050</v>
      </c>
      <c r="G611" s="1" t="s">
        <v>3615</v>
      </c>
      <c r="H611" s="1" t="s">
        <v>2052</v>
      </c>
      <c r="I611" s="1" t="s">
        <v>2091</v>
      </c>
      <c r="J611" s="1" t="s">
        <v>3675</v>
      </c>
      <c r="K611" s="1" t="s">
        <v>13</v>
      </c>
      <c r="L611" s="1" t="s">
        <v>2685</v>
      </c>
      <c r="M611" s="1" t="s">
        <v>2094</v>
      </c>
      <c r="N611" s="1" t="s">
        <v>2056</v>
      </c>
      <c r="O611" s="1" t="s">
        <v>3617</v>
      </c>
      <c r="P611" s="1" t="s">
        <v>3618</v>
      </c>
      <c r="Q611" s="1" t="s">
        <v>2057</v>
      </c>
      <c r="R611" s="1" t="s">
        <v>3676</v>
      </c>
      <c r="S611">
        <v>6</v>
      </c>
      <c r="T611">
        <v>9</v>
      </c>
    </row>
    <row r="612" spans="1:20" x14ac:dyDescent="0.25">
      <c r="A612" s="1" t="s">
        <v>617</v>
      </c>
      <c r="B612" s="1" t="s">
        <v>618</v>
      </c>
      <c r="C612" s="1" t="s">
        <v>2173</v>
      </c>
      <c r="D612" s="1" t="s">
        <v>44</v>
      </c>
      <c r="E612" s="1" t="s">
        <v>3083</v>
      </c>
      <c r="F612" s="1" t="s">
        <v>2050</v>
      </c>
      <c r="G612" s="1" t="s">
        <v>3649</v>
      </c>
      <c r="H612" s="1" t="s">
        <v>2052</v>
      </c>
      <c r="I612" s="1" t="s">
        <v>2091</v>
      </c>
      <c r="J612" s="1" t="s">
        <v>3677</v>
      </c>
      <c r="K612" s="1" t="s">
        <v>13</v>
      </c>
      <c r="L612" s="1" t="s">
        <v>2113</v>
      </c>
      <c r="M612" s="1" t="s">
        <v>2094</v>
      </c>
      <c r="N612" s="1" t="s">
        <v>2056</v>
      </c>
      <c r="O612" s="1" t="s">
        <v>3651</v>
      </c>
      <c r="P612" s="1" t="s">
        <v>2054</v>
      </c>
      <c r="Q612" s="1" t="s">
        <v>2057</v>
      </c>
      <c r="R612" s="1" t="s">
        <v>3678</v>
      </c>
      <c r="S612">
        <v>6</v>
      </c>
      <c r="T612">
        <v>5</v>
      </c>
    </row>
    <row r="613" spans="1:20" x14ac:dyDescent="0.25">
      <c r="A613" s="1" t="s">
        <v>1460</v>
      </c>
      <c r="B613" s="1" t="s">
        <v>1461</v>
      </c>
      <c r="C613" s="1" t="s">
        <v>2109</v>
      </c>
      <c r="D613" s="1" t="s">
        <v>29</v>
      </c>
      <c r="E613" s="1" t="s">
        <v>3589</v>
      </c>
      <c r="F613" s="1" t="s">
        <v>2100</v>
      </c>
      <c r="G613" s="1" t="s">
        <v>3645</v>
      </c>
      <c r="H613" s="1" t="s">
        <v>2052</v>
      </c>
      <c r="I613" s="1" t="s">
        <v>2091</v>
      </c>
      <c r="J613" s="1" t="s">
        <v>3679</v>
      </c>
      <c r="K613" s="1" t="s">
        <v>10</v>
      </c>
      <c r="L613" s="1" t="s">
        <v>2113</v>
      </c>
      <c r="M613" s="1" t="s">
        <v>2094</v>
      </c>
      <c r="N613" s="1" t="s">
        <v>2105</v>
      </c>
      <c r="O613" s="1" t="s">
        <v>3647</v>
      </c>
      <c r="P613" s="1" t="s">
        <v>2054</v>
      </c>
      <c r="Q613" s="1" t="s">
        <v>2057</v>
      </c>
      <c r="R613" s="1" t="s">
        <v>3680</v>
      </c>
      <c r="S613">
        <v>0</v>
      </c>
      <c r="T613">
        <v>5</v>
      </c>
    </row>
    <row r="614" spans="1:20" x14ac:dyDescent="0.25">
      <c r="A614" s="1" t="s">
        <v>5060</v>
      </c>
      <c r="B614" s="1" t="s">
        <v>5061</v>
      </c>
      <c r="C614" s="1" t="s">
        <v>2088</v>
      </c>
      <c r="D614" s="1" t="s">
        <v>44</v>
      </c>
      <c r="E614" s="1" t="s">
        <v>3589</v>
      </c>
      <c r="F614" s="1" t="s">
        <v>2050</v>
      </c>
      <c r="G614" s="1" t="s">
        <v>3610</v>
      </c>
      <c r="H614" s="1" t="s">
        <v>2052</v>
      </c>
      <c r="I614" s="1" t="s">
        <v>2091</v>
      </c>
      <c r="J614" s="1" t="s">
        <v>5062</v>
      </c>
      <c r="K614" s="1" t="s">
        <v>520</v>
      </c>
      <c r="L614" s="1" t="s">
        <v>2590</v>
      </c>
      <c r="M614" s="1" t="s">
        <v>2055</v>
      </c>
      <c r="N614" s="1" t="s">
        <v>2056</v>
      </c>
      <c r="O614" s="1" t="s">
        <v>3612</v>
      </c>
      <c r="P614" s="1" t="s">
        <v>3613</v>
      </c>
      <c r="Q614" s="1" t="s">
        <v>2057</v>
      </c>
      <c r="R614" s="1" t="s">
        <v>5063</v>
      </c>
      <c r="S614">
        <v>4</v>
      </c>
      <c r="T614">
        <v>7</v>
      </c>
    </row>
    <row r="615" spans="1:20" x14ac:dyDescent="0.25">
      <c r="A615" s="1" t="s">
        <v>1419</v>
      </c>
      <c r="B615" s="1" t="s">
        <v>1420</v>
      </c>
      <c r="C615" s="1" t="s">
        <v>2109</v>
      </c>
      <c r="D615" s="1" t="s">
        <v>29</v>
      </c>
      <c r="E615" s="1" t="s">
        <v>3589</v>
      </c>
      <c r="F615" s="1" t="s">
        <v>2100</v>
      </c>
      <c r="G615" s="1" t="s">
        <v>3594</v>
      </c>
      <c r="H615" s="1" t="s">
        <v>2052</v>
      </c>
      <c r="I615" s="1" t="s">
        <v>2091</v>
      </c>
      <c r="J615" s="1" t="s">
        <v>3681</v>
      </c>
      <c r="K615" s="1" t="s">
        <v>12</v>
      </c>
      <c r="L615" s="1" t="s">
        <v>2134</v>
      </c>
      <c r="M615" s="1" t="s">
        <v>2094</v>
      </c>
      <c r="N615" s="1" t="s">
        <v>2105</v>
      </c>
      <c r="O615" s="1" t="s">
        <v>3596</v>
      </c>
      <c r="P615" s="1" t="s">
        <v>3597</v>
      </c>
      <c r="Q615" s="1" t="s">
        <v>2057</v>
      </c>
      <c r="R615" s="1" t="s">
        <v>3682</v>
      </c>
      <c r="S615">
        <v>4</v>
      </c>
      <c r="T615">
        <v>3</v>
      </c>
    </row>
    <row r="616" spans="1:20" x14ac:dyDescent="0.25">
      <c r="A616" s="1" t="s">
        <v>828</v>
      </c>
      <c r="B616" s="1" t="s">
        <v>829</v>
      </c>
      <c r="C616" s="1" t="s">
        <v>2148</v>
      </c>
      <c r="D616" s="1" t="s">
        <v>44</v>
      </c>
      <c r="E616" s="1" t="s">
        <v>3083</v>
      </c>
      <c r="F616" s="1" t="s">
        <v>2050</v>
      </c>
      <c r="G616" s="1" t="s">
        <v>2234</v>
      </c>
      <c r="H616" s="1" t="s">
        <v>2052</v>
      </c>
      <c r="I616" s="1" t="s">
        <v>2091</v>
      </c>
      <c r="J616" s="1" t="s">
        <v>3683</v>
      </c>
      <c r="K616" s="1" t="s">
        <v>13</v>
      </c>
      <c r="L616" s="1" t="s">
        <v>2134</v>
      </c>
      <c r="M616" s="1" t="s">
        <v>2094</v>
      </c>
      <c r="N616" s="1" t="s">
        <v>2056</v>
      </c>
      <c r="O616" s="1" t="s">
        <v>2236</v>
      </c>
      <c r="P616" s="1" t="s">
        <v>2237</v>
      </c>
      <c r="Q616" s="1" t="s">
        <v>2057</v>
      </c>
      <c r="R616" s="1" t="s">
        <v>3684</v>
      </c>
      <c r="S616">
        <v>6</v>
      </c>
      <c r="T616">
        <v>3</v>
      </c>
    </row>
    <row r="617" spans="1:20" x14ac:dyDescent="0.25">
      <c r="A617" s="1" t="s">
        <v>1470</v>
      </c>
      <c r="B617" s="1" t="s">
        <v>1471</v>
      </c>
      <c r="C617" s="1" t="s">
        <v>2109</v>
      </c>
      <c r="D617" s="1" t="s">
        <v>29</v>
      </c>
      <c r="E617" s="1" t="s">
        <v>3589</v>
      </c>
      <c r="F617" s="1" t="s">
        <v>2050</v>
      </c>
      <c r="G617" s="1" t="s">
        <v>3615</v>
      </c>
      <c r="H617" s="1" t="s">
        <v>2052</v>
      </c>
      <c r="I617" s="1" t="s">
        <v>2091</v>
      </c>
      <c r="J617" s="1" t="s">
        <v>3685</v>
      </c>
      <c r="K617" s="1" t="s">
        <v>1472</v>
      </c>
      <c r="L617" s="1" t="s">
        <v>2104</v>
      </c>
      <c r="M617" s="1" t="s">
        <v>2094</v>
      </c>
      <c r="N617" s="1" t="s">
        <v>2105</v>
      </c>
      <c r="O617" s="1" t="s">
        <v>3617</v>
      </c>
      <c r="P617" s="1" t="s">
        <v>3618</v>
      </c>
      <c r="Q617" s="1" t="s">
        <v>2057</v>
      </c>
      <c r="R617" s="1" t="s">
        <v>3686</v>
      </c>
      <c r="S617">
        <v>4</v>
      </c>
      <c r="T617">
        <v>1</v>
      </c>
    </row>
    <row r="618" spans="1:20" x14ac:dyDescent="0.25">
      <c r="A618" s="1" t="s">
        <v>1371</v>
      </c>
      <c r="B618" s="1" t="s">
        <v>1372</v>
      </c>
      <c r="C618" s="1" t="s">
        <v>2256</v>
      </c>
      <c r="D618" s="1" t="s">
        <v>999</v>
      </c>
      <c r="E618" s="1" t="s">
        <v>3589</v>
      </c>
      <c r="F618" s="1" t="s">
        <v>2100</v>
      </c>
      <c r="G618" s="1" t="s">
        <v>3636</v>
      </c>
      <c r="H618" s="1" t="s">
        <v>3637</v>
      </c>
      <c r="I618" s="1" t="s">
        <v>2091</v>
      </c>
      <c r="J618" s="1" t="s">
        <v>3687</v>
      </c>
      <c r="K618" s="1" t="s">
        <v>11</v>
      </c>
      <c r="L618" s="1" t="s">
        <v>2193</v>
      </c>
      <c r="M618" s="1" t="s">
        <v>2094</v>
      </c>
      <c r="N618" s="1" t="s">
        <v>2105</v>
      </c>
      <c r="O618" s="1" t="s">
        <v>3640</v>
      </c>
      <c r="P618" s="1" t="s">
        <v>3641</v>
      </c>
      <c r="Q618" s="1" t="s">
        <v>2057</v>
      </c>
      <c r="R618" s="1" t="s">
        <v>3688</v>
      </c>
      <c r="S618">
        <v>2</v>
      </c>
      <c r="T618">
        <v>3</v>
      </c>
    </row>
    <row r="619" spans="1:20" x14ac:dyDescent="0.25">
      <c r="A619" s="1" t="s">
        <v>830</v>
      </c>
      <c r="B619" s="1" t="s">
        <v>831</v>
      </c>
      <c r="C619" s="1" t="s">
        <v>2148</v>
      </c>
      <c r="D619" s="1" t="s">
        <v>44</v>
      </c>
      <c r="E619" s="1" t="s">
        <v>3083</v>
      </c>
      <c r="F619" s="1" t="s">
        <v>2050</v>
      </c>
      <c r="G619" s="1" t="s">
        <v>3413</v>
      </c>
      <c r="H619" s="1" t="s">
        <v>2052</v>
      </c>
      <c r="I619" s="1" t="s">
        <v>2091</v>
      </c>
      <c r="J619" s="1" t="s">
        <v>3689</v>
      </c>
      <c r="K619" s="1" t="s">
        <v>13</v>
      </c>
      <c r="L619" s="1" t="s">
        <v>2113</v>
      </c>
      <c r="M619" s="1" t="s">
        <v>2094</v>
      </c>
      <c r="N619" s="1" t="s">
        <v>2056</v>
      </c>
      <c r="O619" s="1" t="s">
        <v>3415</v>
      </c>
      <c r="P619" s="1" t="s">
        <v>3477</v>
      </c>
      <c r="Q619" s="1" t="s">
        <v>2057</v>
      </c>
      <c r="R619" s="1" t="s">
        <v>3690</v>
      </c>
      <c r="S619">
        <v>6</v>
      </c>
      <c r="T619">
        <v>5</v>
      </c>
    </row>
    <row r="620" spans="1:20" x14ac:dyDescent="0.25">
      <c r="A620" s="1" t="s">
        <v>289</v>
      </c>
      <c r="B620" s="1" t="s">
        <v>290</v>
      </c>
      <c r="C620" s="1" t="s">
        <v>2088</v>
      </c>
      <c r="D620" s="1" t="s">
        <v>44</v>
      </c>
      <c r="E620" s="1" t="s">
        <v>3589</v>
      </c>
      <c r="F620" s="1" t="s">
        <v>2050</v>
      </c>
      <c r="G620" s="1" t="s">
        <v>3691</v>
      </c>
      <c r="H620" s="1" t="s">
        <v>2052</v>
      </c>
      <c r="I620" s="1" t="s">
        <v>2091</v>
      </c>
      <c r="J620" s="1" t="s">
        <v>3692</v>
      </c>
      <c r="K620" s="1" t="s">
        <v>291</v>
      </c>
      <c r="L620" s="1" t="s">
        <v>2113</v>
      </c>
      <c r="M620" s="1" t="s">
        <v>2094</v>
      </c>
      <c r="N620" s="1" t="s">
        <v>2056</v>
      </c>
      <c r="O620" s="1" t="s">
        <v>3693</v>
      </c>
      <c r="P620" s="1" t="s">
        <v>2054</v>
      </c>
      <c r="Q620" s="1" t="s">
        <v>2057</v>
      </c>
      <c r="R620" s="1" t="s">
        <v>3694</v>
      </c>
      <c r="S620">
        <v>8</v>
      </c>
      <c r="T620">
        <v>5</v>
      </c>
    </row>
    <row r="621" spans="1:20" x14ac:dyDescent="0.25">
      <c r="A621" s="1" t="s">
        <v>240</v>
      </c>
      <c r="B621" s="1" t="s">
        <v>241</v>
      </c>
      <c r="C621" s="1" t="s">
        <v>2088</v>
      </c>
      <c r="D621" s="1" t="s">
        <v>44</v>
      </c>
      <c r="E621" s="1" t="s">
        <v>3072</v>
      </c>
      <c r="F621" s="1" t="s">
        <v>2050</v>
      </c>
      <c r="G621" s="1" t="s">
        <v>3649</v>
      </c>
      <c r="H621" s="1" t="s">
        <v>2052</v>
      </c>
      <c r="I621" s="1" t="s">
        <v>2091</v>
      </c>
      <c r="J621" s="1" t="s">
        <v>3695</v>
      </c>
      <c r="K621" s="1" t="s">
        <v>190</v>
      </c>
      <c r="L621" s="1" t="s">
        <v>3696</v>
      </c>
      <c r="M621" s="1" t="s">
        <v>2094</v>
      </c>
      <c r="N621" s="1" t="s">
        <v>2056</v>
      </c>
      <c r="O621" s="1" t="s">
        <v>3651</v>
      </c>
      <c r="P621" s="1" t="s">
        <v>2054</v>
      </c>
      <c r="Q621" s="1" t="s">
        <v>2057</v>
      </c>
      <c r="R621" s="1" t="s">
        <v>3697</v>
      </c>
      <c r="S621">
        <v>8</v>
      </c>
      <c r="T621">
        <v>5</v>
      </c>
    </row>
    <row r="622" spans="1:20" x14ac:dyDescent="0.25">
      <c r="A622" s="1" t="s">
        <v>832</v>
      </c>
      <c r="B622" s="1" t="s">
        <v>833</v>
      </c>
      <c r="C622" s="1" t="s">
        <v>2148</v>
      </c>
      <c r="D622" s="1" t="s">
        <v>44</v>
      </c>
      <c r="E622" s="1" t="s">
        <v>3083</v>
      </c>
      <c r="F622" s="1" t="s">
        <v>2050</v>
      </c>
      <c r="G622" s="1" t="s">
        <v>3656</v>
      </c>
      <c r="H622" s="1" t="s">
        <v>2052</v>
      </c>
      <c r="I622" s="1" t="s">
        <v>2091</v>
      </c>
      <c r="J622" s="1" t="s">
        <v>3698</v>
      </c>
      <c r="K622" s="1" t="s">
        <v>10</v>
      </c>
      <c r="L622" s="1" t="s">
        <v>2685</v>
      </c>
      <c r="M622" s="1" t="s">
        <v>2094</v>
      </c>
      <c r="N622" s="1" t="s">
        <v>2056</v>
      </c>
      <c r="O622" s="1" t="s">
        <v>3659</v>
      </c>
      <c r="P622" s="1" t="s">
        <v>3660</v>
      </c>
      <c r="Q622" s="1" t="s">
        <v>2057</v>
      </c>
      <c r="R622" s="1" t="s">
        <v>3699</v>
      </c>
      <c r="S622">
        <v>0</v>
      </c>
      <c r="T622">
        <v>9</v>
      </c>
    </row>
    <row r="623" spans="1:20" x14ac:dyDescent="0.25">
      <c r="A623" s="1" t="s">
        <v>1291</v>
      </c>
      <c r="B623" s="1" t="s">
        <v>1292</v>
      </c>
      <c r="C623" s="1" t="s">
        <v>2256</v>
      </c>
      <c r="D623" s="1" t="s">
        <v>29</v>
      </c>
      <c r="E623" s="1" t="s">
        <v>3078</v>
      </c>
      <c r="F623" s="1" t="s">
        <v>2100</v>
      </c>
      <c r="G623" s="1" t="s">
        <v>3630</v>
      </c>
      <c r="H623" s="1" t="s">
        <v>2052</v>
      </c>
      <c r="I623" s="1" t="s">
        <v>2091</v>
      </c>
      <c r="J623" s="1" t="s">
        <v>3700</v>
      </c>
      <c r="K623" s="1" t="s">
        <v>1293</v>
      </c>
      <c r="L623" s="1" t="s">
        <v>3701</v>
      </c>
      <c r="M623" s="1" t="s">
        <v>2094</v>
      </c>
      <c r="N623" s="1" t="s">
        <v>2105</v>
      </c>
      <c r="O623" s="1" t="s">
        <v>3633</v>
      </c>
      <c r="P623" s="1" t="s">
        <v>3634</v>
      </c>
      <c r="Q623" s="1" t="s">
        <v>2057</v>
      </c>
      <c r="R623" s="1" t="s">
        <v>3702</v>
      </c>
      <c r="S623">
        <v>4</v>
      </c>
      <c r="T623">
        <v>3</v>
      </c>
    </row>
    <row r="624" spans="1:20" x14ac:dyDescent="0.25">
      <c r="A624" s="1" t="s">
        <v>5528</v>
      </c>
      <c r="B624" s="1" t="s">
        <v>5529</v>
      </c>
      <c r="C624" s="1" t="s">
        <v>2158</v>
      </c>
      <c r="D624" s="1" t="s">
        <v>29</v>
      </c>
      <c r="E624" s="1" t="s">
        <v>2372</v>
      </c>
      <c r="F624" s="1" t="s">
        <v>2050</v>
      </c>
      <c r="G624" s="1" t="s">
        <v>2539</v>
      </c>
      <c r="H624" s="1" t="s">
        <v>2052</v>
      </c>
      <c r="I624" s="1" t="s">
        <v>2091</v>
      </c>
      <c r="J624" s="1" t="s">
        <v>5530</v>
      </c>
      <c r="K624" s="1" t="s">
        <v>11</v>
      </c>
      <c r="L624" s="1" t="s">
        <v>2193</v>
      </c>
      <c r="M624" s="1" t="s">
        <v>2055</v>
      </c>
      <c r="N624" s="1" t="s">
        <v>2105</v>
      </c>
      <c r="O624" s="1" t="s">
        <v>2541</v>
      </c>
      <c r="P624" s="1" t="s">
        <v>2054</v>
      </c>
      <c r="Q624" s="1" t="s">
        <v>2057</v>
      </c>
      <c r="R624" s="1" t="s">
        <v>5531</v>
      </c>
      <c r="S624">
        <v>2</v>
      </c>
      <c r="T624">
        <v>3</v>
      </c>
    </row>
    <row r="625" spans="1:20" x14ac:dyDescent="0.25">
      <c r="A625" s="1" t="s">
        <v>1252</v>
      </c>
      <c r="B625" s="1" t="s">
        <v>1253</v>
      </c>
      <c r="C625" s="1" t="s">
        <v>2256</v>
      </c>
      <c r="D625" s="1" t="s">
        <v>44</v>
      </c>
      <c r="E625" s="1" t="s">
        <v>2372</v>
      </c>
      <c r="F625" s="1" t="s">
        <v>2050</v>
      </c>
      <c r="G625" s="1" t="s">
        <v>2090</v>
      </c>
      <c r="H625" s="1" t="s">
        <v>2052</v>
      </c>
      <c r="I625" s="1" t="s">
        <v>2091</v>
      </c>
      <c r="J625" s="1" t="s">
        <v>3703</v>
      </c>
      <c r="K625" s="1" t="s">
        <v>10</v>
      </c>
      <c r="L625" s="1" t="s">
        <v>3704</v>
      </c>
      <c r="M625" s="1" t="s">
        <v>2094</v>
      </c>
      <c r="N625" s="1" t="s">
        <v>2056</v>
      </c>
      <c r="O625" s="1" t="s">
        <v>2095</v>
      </c>
      <c r="P625" s="1" t="s">
        <v>2096</v>
      </c>
      <c r="Q625" s="1" t="s">
        <v>2057</v>
      </c>
      <c r="R625" s="1" t="s">
        <v>3705</v>
      </c>
      <c r="S625">
        <v>0</v>
      </c>
      <c r="T625">
        <v>7</v>
      </c>
    </row>
    <row r="626" spans="1:20" x14ac:dyDescent="0.25">
      <c r="A626" s="1" t="s">
        <v>1097</v>
      </c>
      <c r="B626" s="1" t="s">
        <v>1098</v>
      </c>
      <c r="C626" s="1" t="s">
        <v>2158</v>
      </c>
      <c r="D626" s="1" t="s">
        <v>29</v>
      </c>
      <c r="E626" s="1" t="s">
        <v>2372</v>
      </c>
      <c r="F626" s="1" t="s">
        <v>2100</v>
      </c>
      <c r="G626" s="1" t="s">
        <v>3706</v>
      </c>
      <c r="H626" s="1" t="s">
        <v>2052</v>
      </c>
      <c r="I626" s="1" t="s">
        <v>2091</v>
      </c>
      <c r="J626" s="1" t="s">
        <v>3707</v>
      </c>
      <c r="K626" s="1" t="s">
        <v>1099</v>
      </c>
      <c r="L626" s="1" t="s">
        <v>3708</v>
      </c>
      <c r="M626" s="1" t="s">
        <v>2094</v>
      </c>
      <c r="N626" s="1" t="s">
        <v>2105</v>
      </c>
      <c r="O626" s="1" t="s">
        <v>3709</v>
      </c>
      <c r="P626" s="1" t="s">
        <v>3710</v>
      </c>
      <c r="Q626" s="1" t="s">
        <v>2057</v>
      </c>
      <c r="R626" s="1" t="s">
        <v>3711</v>
      </c>
      <c r="S626">
        <v>6</v>
      </c>
      <c r="T626">
        <v>3</v>
      </c>
    </row>
    <row r="627" spans="1:20" x14ac:dyDescent="0.25">
      <c r="A627" s="1" t="s">
        <v>745</v>
      </c>
      <c r="B627" s="1" t="s">
        <v>746</v>
      </c>
      <c r="C627" s="1" t="s">
        <v>2148</v>
      </c>
      <c r="D627" s="1" t="s">
        <v>44</v>
      </c>
      <c r="E627" s="1" t="s">
        <v>2372</v>
      </c>
      <c r="F627" s="1" t="s">
        <v>2050</v>
      </c>
      <c r="G627" s="1" t="s">
        <v>3590</v>
      </c>
      <c r="H627" s="1" t="s">
        <v>2052</v>
      </c>
      <c r="I627" s="1" t="s">
        <v>2091</v>
      </c>
      <c r="J627" s="1" t="s">
        <v>3712</v>
      </c>
      <c r="K627" s="1" t="s">
        <v>12</v>
      </c>
      <c r="L627" s="1" t="s">
        <v>2134</v>
      </c>
      <c r="M627" s="1" t="s">
        <v>2094</v>
      </c>
      <c r="N627" s="1" t="s">
        <v>2056</v>
      </c>
      <c r="O627" s="1" t="s">
        <v>3592</v>
      </c>
      <c r="P627" s="1" t="s">
        <v>2054</v>
      </c>
      <c r="Q627" s="1" t="s">
        <v>2057</v>
      </c>
      <c r="R627" s="1" t="s">
        <v>5017</v>
      </c>
      <c r="S627">
        <v>4</v>
      </c>
      <c r="T627">
        <v>3</v>
      </c>
    </row>
    <row r="628" spans="1:20" x14ac:dyDescent="0.25">
      <c r="A628" s="1" t="s">
        <v>489</v>
      </c>
      <c r="B628" s="1" t="s">
        <v>490</v>
      </c>
      <c r="C628" s="1" t="s">
        <v>2313</v>
      </c>
      <c r="D628" s="1" t="s">
        <v>44</v>
      </c>
      <c r="E628" s="1" t="s">
        <v>2415</v>
      </c>
      <c r="F628" s="1" t="s">
        <v>2050</v>
      </c>
      <c r="G628" s="1" t="s">
        <v>2090</v>
      </c>
      <c r="H628" s="1" t="s">
        <v>2052</v>
      </c>
      <c r="I628" s="1" t="s">
        <v>2091</v>
      </c>
      <c r="J628" s="1" t="s">
        <v>3713</v>
      </c>
      <c r="K628" s="1" t="s">
        <v>12</v>
      </c>
      <c r="L628" s="1" t="s">
        <v>2113</v>
      </c>
      <c r="M628" s="1" t="s">
        <v>2094</v>
      </c>
      <c r="N628" s="1" t="s">
        <v>2056</v>
      </c>
      <c r="O628" s="1" t="s">
        <v>2095</v>
      </c>
      <c r="P628" s="1" t="s">
        <v>2096</v>
      </c>
      <c r="Q628" s="1" t="s">
        <v>2057</v>
      </c>
      <c r="R628" s="1" t="s">
        <v>3714</v>
      </c>
      <c r="S628">
        <v>4</v>
      </c>
      <c r="T628">
        <v>5</v>
      </c>
    </row>
    <row r="629" spans="1:20" x14ac:dyDescent="0.25">
      <c r="A629" s="1" t="s">
        <v>422</v>
      </c>
      <c r="B629" s="1" t="s">
        <v>423</v>
      </c>
      <c r="C629" s="1" t="s">
        <v>2313</v>
      </c>
      <c r="D629" s="1" t="s">
        <v>44</v>
      </c>
      <c r="E629" s="1" t="s">
        <v>2214</v>
      </c>
      <c r="F629" s="1" t="s">
        <v>2050</v>
      </c>
      <c r="G629" s="1" t="s">
        <v>2450</v>
      </c>
      <c r="H629" s="1" t="s">
        <v>2052</v>
      </c>
      <c r="I629" s="1" t="s">
        <v>2091</v>
      </c>
      <c r="J629" s="1" t="s">
        <v>3715</v>
      </c>
      <c r="K629" s="1" t="s">
        <v>424</v>
      </c>
      <c r="L629" s="1" t="s">
        <v>2113</v>
      </c>
      <c r="M629" s="1" t="s">
        <v>2094</v>
      </c>
      <c r="N629" s="1" t="s">
        <v>2056</v>
      </c>
      <c r="O629" s="1" t="s">
        <v>2452</v>
      </c>
      <c r="P629" s="1" t="s">
        <v>2453</v>
      </c>
      <c r="Q629" s="1" t="s">
        <v>2057</v>
      </c>
      <c r="R629" s="1" t="s">
        <v>3716</v>
      </c>
      <c r="S629">
        <v>8</v>
      </c>
      <c r="T629">
        <v>5</v>
      </c>
    </row>
    <row r="630" spans="1:20" x14ac:dyDescent="0.25">
      <c r="A630" s="1" t="s">
        <v>899</v>
      </c>
      <c r="B630" s="1" t="s">
        <v>900</v>
      </c>
      <c r="C630" s="1" t="s">
        <v>2148</v>
      </c>
      <c r="D630" s="1" t="s">
        <v>29</v>
      </c>
      <c r="E630" s="1" t="s">
        <v>3083</v>
      </c>
      <c r="F630" s="1" t="s">
        <v>2050</v>
      </c>
      <c r="G630" s="1" t="s">
        <v>2090</v>
      </c>
      <c r="H630" s="1" t="s">
        <v>2052</v>
      </c>
      <c r="I630" s="1" t="s">
        <v>2091</v>
      </c>
      <c r="J630" s="1" t="s">
        <v>3717</v>
      </c>
      <c r="K630" s="1" t="s">
        <v>901</v>
      </c>
      <c r="L630" s="1" t="s">
        <v>2113</v>
      </c>
      <c r="M630" s="1" t="s">
        <v>2094</v>
      </c>
      <c r="N630" s="1" t="s">
        <v>2105</v>
      </c>
      <c r="O630" s="1" t="s">
        <v>2095</v>
      </c>
      <c r="P630" s="1" t="s">
        <v>2096</v>
      </c>
      <c r="Q630" s="1" t="s">
        <v>2057</v>
      </c>
      <c r="R630" s="1" t="s">
        <v>3718</v>
      </c>
      <c r="S630">
        <v>6</v>
      </c>
      <c r="T630">
        <v>5</v>
      </c>
    </row>
    <row r="631" spans="1:20" x14ac:dyDescent="0.25">
      <c r="A631" s="1" t="s">
        <v>834</v>
      </c>
      <c r="B631" s="1" t="s">
        <v>835</v>
      </c>
      <c r="C631" s="1" t="s">
        <v>2148</v>
      </c>
      <c r="D631" s="1" t="s">
        <v>44</v>
      </c>
      <c r="E631" s="1" t="s">
        <v>2372</v>
      </c>
      <c r="F631" s="1" t="s">
        <v>2050</v>
      </c>
      <c r="G631" s="1" t="s">
        <v>3615</v>
      </c>
      <c r="H631" s="1" t="s">
        <v>2052</v>
      </c>
      <c r="I631" s="1" t="s">
        <v>2091</v>
      </c>
      <c r="J631" s="1" t="s">
        <v>3719</v>
      </c>
      <c r="K631" s="1" t="s">
        <v>12</v>
      </c>
      <c r="L631" s="1" t="s">
        <v>2134</v>
      </c>
      <c r="M631" s="1" t="s">
        <v>2094</v>
      </c>
      <c r="N631" s="1" t="s">
        <v>2056</v>
      </c>
      <c r="O631" s="1" t="s">
        <v>3617</v>
      </c>
      <c r="P631" s="1" t="s">
        <v>3618</v>
      </c>
      <c r="Q631" s="1" t="s">
        <v>2057</v>
      </c>
      <c r="R631" s="1" t="s">
        <v>3720</v>
      </c>
      <c r="S631">
        <v>4</v>
      </c>
      <c r="T631">
        <v>3</v>
      </c>
    </row>
    <row r="632" spans="1:20" x14ac:dyDescent="0.25">
      <c r="A632" s="1" t="s">
        <v>425</v>
      </c>
      <c r="B632" s="1" t="s">
        <v>426</v>
      </c>
      <c r="C632" s="1" t="s">
        <v>2313</v>
      </c>
      <c r="D632" s="1" t="s">
        <v>44</v>
      </c>
      <c r="E632" s="1" t="s">
        <v>2214</v>
      </c>
      <c r="F632" s="1" t="s">
        <v>2050</v>
      </c>
      <c r="G632" s="1" t="s">
        <v>2450</v>
      </c>
      <c r="H632" s="1" t="s">
        <v>2052</v>
      </c>
      <c r="I632" s="1" t="s">
        <v>2091</v>
      </c>
      <c r="J632" s="1" t="s">
        <v>3721</v>
      </c>
      <c r="K632" s="1" t="s">
        <v>427</v>
      </c>
      <c r="L632" s="1" t="s">
        <v>2093</v>
      </c>
      <c r="M632" s="1" t="s">
        <v>2094</v>
      </c>
      <c r="N632" s="1" t="s">
        <v>2056</v>
      </c>
      <c r="O632" s="1" t="s">
        <v>2452</v>
      </c>
      <c r="P632" s="1" t="s">
        <v>2453</v>
      </c>
      <c r="Q632" s="1" t="s">
        <v>2057</v>
      </c>
      <c r="R632" s="1" t="s">
        <v>3722</v>
      </c>
      <c r="S632">
        <v>2</v>
      </c>
      <c r="T632">
        <v>7</v>
      </c>
    </row>
    <row r="633" spans="1:20" x14ac:dyDescent="0.25">
      <c r="A633" s="1" t="s">
        <v>428</v>
      </c>
      <c r="B633" s="1" t="s">
        <v>429</v>
      </c>
      <c r="C633" s="1" t="s">
        <v>2313</v>
      </c>
      <c r="D633" s="1" t="s">
        <v>44</v>
      </c>
      <c r="E633" s="1" t="s">
        <v>2214</v>
      </c>
      <c r="F633" s="1" t="s">
        <v>2050</v>
      </c>
      <c r="G633" s="1" t="s">
        <v>2450</v>
      </c>
      <c r="H633" s="1" t="s">
        <v>2052</v>
      </c>
      <c r="I633" s="1" t="s">
        <v>2091</v>
      </c>
      <c r="J633" s="1" t="s">
        <v>3723</v>
      </c>
      <c r="K633" s="1" t="s">
        <v>190</v>
      </c>
      <c r="L633" s="1" t="s">
        <v>2113</v>
      </c>
      <c r="M633" s="1" t="s">
        <v>2094</v>
      </c>
      <c r="N633" s="1" t="s">
        <v>2056</v>
      </c>
      <c r="O633" s="1" t="s">
        <v>2452</v>
      </c>
      <c r="P633" s="1" t="s">
        <v>2453</v>
      </c>
      <c r="Q633" s="1" t="s">
        <v>2057</v>
      </c>
      <c r="R633" s="1" t="s">
        <v>3724</v>
      </c>
      <c r="S633">
        <v>8</v>
      </c>
      <c r="T633">
        <v>5</v>
      </c>
    </row>
    <row r="634" spans="1:20" x14ac:dyDescent="0.25">
      <c r="A634" s="1" t="s">
        <v>188</v>
      </c>
      <c r="B634" s="1" t="s">
        <v>189</v>
      </c>
      <c r="C634" s="1" t="s">
        <v>2468</v>
      </c>
      <c r="D634" s="1" t="s">
        <v>88</v>
      </c>
      <c r="E634" s="1" t="s">
        <v>2214</v>
      </c>
      <c r="F634" s="1" t="s">
        <v>2150</v>
      </c>
      <c r="G634" s="1" t="s">
        <v>2539</v>
      </c>
      <c r="H634" s="1" t="s">
        <v>2052</v>
      </c>
      <c r="I634" s="1" t="s">
        <v>2052</v>
      </c>
      <c r="J634" s="1" t="s">
        <v>3725</v>
      </c>
      <c r="K634" s="1" t="s">
        <v>190</v>
      </c>
      <c r="L634" s="1" t="s">
        <v>2134</v>
      </c>
      <c r="M634" s="1" t="s">
        <v>2094</v>
      </c>
      <c r="N634" s="1" t="s">
        <v>2056</v>
      </c>
      <c r="O634" s="1" t="s">
        <v>2541</v>
      </c>
      <c r="P634" s="1" t="s">
        <v>2571</v>
      </c>
      <c r="Q634" s="1" t="s">
        <v>2057</v>
      </c>
      <c r="R634" s="1" t="s">
        <v>3726</v>
      </c>
      <c r="S634">
        <v>8</v>
      </c>
      <c r="T634">
        <v>3</v>
      </c>
    </row>
    <row r="635" spans="1:20" x14ac:dyDescent="0.25">
      <c r="A635" s="1" t="s">
        <v>191</v>
      </c>
      <c r="B635" s="1" t="s">
        <v>192</v>
      </c>
      <c r="C635" s="1" t="s">
        <v>2468</v>
      </c>
      <c r="D635" s="1" t="s">
        <v>88</v>
      </c>
      <c r="E635" s="1" t="s">
        <v>2214</v>
      </c>
      <c r="F635" s="1" t="s">
        <v>2150</v>
      </c>
      <c r="G635" s="1" t="s">
        <v>2422</v>
      </c>
      <c r="H635" s="1" t="s">
        <v>2052</v>
      </c>
      <c r="I635" s="1" t="s">
        <v>2052</v>
      </c>
      <c r="J635" s="1" t="s">
        <v>3727</v>
      </c>
      <c r="K635" s="1" t="s">
        <v>13</v>
      </c>
      <c r="L635" s="1" t="s">
        <v>2093</v>
      </c>
      <c r="M635" s="1" t="s">
        <v>2094</v>
      </c>
      <c r="N635" s="1" t="s">
        <v>2056</v>
      </c>
      <c r="O635" s="1" t="s">
        <v>2424</v>
      </c>
      <c r="P635" s="1" t="s">
        <v>2425</v>
      </c>
      <c r="Q635" s="1" t="s">
        <v>2057</v>
      </c>
      <c r="R635" s="1" t="s">
        <v>3728</v>
      </c>
      <c r="S635">
        <v>6</v>
      </c>
      <c r="T635">
        <v>7</v>
      </c>
    </row>
    <row r="636" spans="1:20" x14ac:dyDescent="0.25">
      <c r="A636" s="1" t="s">
        <v>148</v>
      </c>
      <c r="B636" s="1" t="s">
        <v>149</v>
      </c>
      <c r="C636" s="1" t="s">
        <v>2468</v>
      </c>
      <c r="D636" s="1" t="s">
        <v>88</v>
      </c>
      <c r="E636" s="1" t="s">
        <v>2214</v>
      </c>
      <c r="F636" s="1" t="s">
        <v>2150</v>
      </c>
      <c r="G636" s="1" t="s">
        <v>2539</v>
      </c>
      <c r="H636" s="1" t="s">
        <v>2052</v>
      </c>
      <c r="I636" s="1" t="s">
        <v>2052</v>
      </c>
      <c r="J636" s="1" t="s">
        <v>3729</v>
      </c>
      <c r="K636" s="1" t="s">
        <v>13</v>
      </c>
      <c r="L636" s="1" t="s">
        <v>2113</v>
      </c>
      <c r="M636" s="1" t="s">
        <v>2094</v>
      </c>
      <c r="N636" s="1" t="s">
        <v>2056</v>
      </c>
      <c r="O636" s="1" t="s">
        <v>2541</v>
      </c>
      <c r="P636" s="1" t="s">
        <v>2571</v>
      </c>
      <c r="Q636" s="1" t="s">
        <v>2057</v>
      </c>
      <c r="R636" s="1" t="s">
        <v>3730</v>
      </c>
      <c r="S636">
        <v>6</v>
      </c>
      <c r="T636">
        <v>5</v>
      </c>
    </row>
    <row r="637" spans="1:20" x14ac:dyDescent="0.25">
      <c r="A637" s="1" t="s">
        <v>836</v>
      </c>
      <c r="B637" s="1" t="s">
        <v>837</v>
      </c>
      <c r="C637" s="1" t="s">
        <v>2148</v>
      </c>
      <c r="D637" s="1" t="s">
        <v>44</v>
      </c>
      <c r="E637" s="1" t="s">
        <v>3731</v>
      </c>
      <c r="F637" s="1" t="s">
        <v>2050</v>
      </c>
      <c r="G637" s="1" t="s">
        <v>3732</v>
      </c>
      <c r="H637" s="1" t="s">
        <v>2052</v>
      </c>
      <c r="I637" s="1" t="s">
        <v>2091</v>
      </c>
      <c r="J637" s="1" t="s">
        <v>3733</v>
      </c>
      <c r="K637" s="1" t="s">
        <v>10</v>
      </c>
      <c r="L637" s="1" t="s">
        <v>2093</v>
      </c>
      <c r="M637" s="1" t="s">
        <v>2094</v>
      </c>
      <c r="N637" s="1" t="s">
        <v>2056</v>
      </c>
      <c r="O637" s="1" t="s">
        <v>3734</v>
      </c>
      <c r="P637" s="1" t="s">
        <v>2054</v>
      </c>
      <c r="Q637" s="1" t="s">
        <v>2057</v>
      </c>
      <c r="R637" s="1" t="s">
        <v>3735</v>
      </c>
      <c r="S637">
        <v>0</v>
      </c>
      <c r="T637">
        <v>7</v>
      </c>
    </row>
    <row r="638" spans="1:20" x14ac:dyDescent="0.25">
      <c r="A638" s="1" t="s">
        <v>1254</v>
      </c>
      <c r="B638" s="1" t="s">
        <v>1255</v>
      </c>
      <c r="C638" s="1" t="s">
        <v>2256</v>
      </c>
      <c r="D638" s="1" t="s">
        <v>88</v>
      </c>
      <c r="E638" s="1" t="s">
        <v>2827</v>
      </c>
      <c r="F638" s="1" t="s">
        <v>2050</v>
      </c>
      <c r="G638" s="1" t="s">
        <v>2828</v>
      </c>
      <c r="H638" s="1" t="s">
        <v>2052</v>
      </c>
      <c r="I638" s="1" t="s">
        <v>2091</v>
      </c>
      <c r="J638" s="1" t="s">
        <v>3736</v>
      </c>
      <c r="K638" s="1" t="s">
        <v>12</v>
      </c>
      <c r="L638" s="1" t="s">
        <v>2104</v>
      </c>
      <c r="M638" s="1" t="s">
        <v>2094</v>
      </c>
      <c r="N638" s="1" t="s">
        <v>2056</v>
      </c>
      <c r="O638" s="1" t="s">
        <v>2830</v>
      </c>
      <c r="P638" s="1" t="s">
        <v>2831</v>
      </c>
      <c r="Q638" s="1" t="s">
        <v>2057</v>
      </c>
      <c r="R638" s="1" t="s">
        <v>3737</v>
      </c>
      <c r="S638">
        <v>4</v>
      </c>
      <c r="T638">
        <v>1</v>
      </c>
    </row>
    <row r="639" spans="1:20" x14ac:dyDescent="0.25">
      <c r="A639" s="1" t="s">
        <v>1815</v>
      </c>
      <c r="B639" s="1" t="s">
        <v>1816</v>
      </c>
      <c r="C639" s="1" t="s">
        <v>2132</v>
      </c>
      <c r="D639" s="1" t="s">
        <v>29</v>
      </c>
      <c r="E639" s="1" t="s">
        <v>2121</v>
      </c>
      <c r="F639" s="1" t="s">
        <v>2100</v>
      </c>
      <c r="G639" s="1" t="s">
        <v>3738</v>
      </c>
      <c r="H639" s="1" t="s">
        <v>2052</v>
      </c>
      <c r="I639" s="1" t="s">
        <v>2091</v>
      </c>
      <c r="J639" s="1" t="s">
        <v>3739</v>
      </c>
      <c r="K639" s="1" t="s">
        <v>10</v>
      </c>
      <c r="L639" s="1" t="s">
        <v>2104</v>
      </c>
      <c r="M639" s="1" t="s">
        <v>2094</v>
      </c>
      <c r="N639" s="1" t="s">
        <v>2105</v>
      </c>
      <c r="O639" s="1" t="s">
        <v>3740</v>
      </c>
      <c r="P639" s="1" t="s">
        <v>3741</v>
      </c>
      <c r="Q639" s="1" t="s">
        <v>2057</v>
      </c>
      <c r="R639" s="1" t="s">
        <v>3742</v>
      </c>
      <c r="S639">
        <v>0</v>
      </c>
      <c r="T639">
        <v>1</v>
      </c>
    </row>
    <row r="640" spans="1:20" x14ac:dyDescent="0.25">
      <c r="A640" s="1" t="s">
        <v>1817</v>
      </c>
      <c r="B640" s="1" t="s">
        <v>1818</v>
      </c>
      <c r="C640" s="1" t="s">
        <v>2132</v>
      </c>
      <c r="D640" s="1" t="s">
        <v>29</v>
      </c>
      <c r="E640" s="1" t="s">
        <v>2121</v>
      </c>
      <c r="F640" s="1" t="s">
        <v>2111</v>
      </c>
      <c r="G640" s="1" t="s">
        <v>2124</v>
      </c>
      <c r="H640" s="1" t="s">
        <v>2052</v>
      </c>
      <c r="I640" s="1" t="s">
        <v>2091</v>
      </c>
      <c r="J640" s="1" t="s">
        <v>3743</v>
      </c>
      <c r="K640" s="1" t="s">
        <v>10</v>
      </c>
      <c r="L640" s="1" t="s">
        <v>2641</v>
      </c>
      <c r="M640" s="1" t="s">
        <v>2094</v>
      </c>
      <c r="N640" s="1" t="s">
        <v>2105</v>
      </c>
      <c r="O640" s="1" t="s">
        <v>2127</v>
      </c>
      <c r="P640" s="1" t="s">
        <v>2096</v>
      </c>
      <c r="Q640" s="1" t="s">
        <v>2057</v>
      </c>
      <c r="R640" s="1" t="s">
        <v>3744</v>
      </c>
      <c r="S640">
        <v>0</v>
      </c>
      <c r="T640">
        <v>0.5</v>
      </c>
    </row>
    <row r="641" spans="1:20" x14ac:dyDescent="0.25">
      <c r="A641" s="1" t="s">
        <v>1325</v>
      </c>
      <c r="B641" s="1" t="s">
        <v>1326</v>
      </c>
      <c r="C641" s="1" t="s">
        <v>2256</v>
      </c>
      <c r="D641" s="1" t="s">
        <v>44</v>
      </c>
      <c r="E641" s="1" t="s">
        <v>2827</v>
      </c>
      <c r="F641" s="1" t="s">
        <v>2050</v>
      </c>
      <c r="G641" s="1" t="s">
        <v>3413</v>
      </c>
      <c r="H641" s="1" t="s">
        <v>2052</v>
      </c>
      <c r="I641" s="1" t="s">
        <v>2091</v>
      </c>
      <c r="J641" s="1" t="s">
        <v>3745</v>
      </c>
      <c r="K641" s="1" t="s">
        <v>12</v>
      </c>
      <c r="L641" s="1" t="s">
        <v>2134</v>
      </c>
      <c r="M641" s="1" t="s">
        <v>2094</v>
      </c>
      <c r="N641" s="1" t="s">
        <v>2056</v>
      </c>
      <c r="O641" s="1" t="s">
        <v>3415</v>
      </c>
      <c r="P641" s="1" t="s">
        <v>3477</v>
      </c>
      <c r="Q641" s="1" t="s">
        <v>2057</v>
      </c>
      <c r="R641" s="1" t="s">
        <v>3746</v>
      </c>
      <c r="S641">
        <v>4</v>
      </c>
      <c r="T641">
        <v>3</v>
      </c>
    </row>
    <row r="642" spans="1:20" x14ac:dyDescent="0.25">
      <c r="A642" s="1" t="s">
        <v>4996</v>
      </c>
      <c r="B642" s="1" t="s">
        <v>5121</v>
      </c>
      <c r="C642" s="1" t="s">
        <v>2120</v>
      </c>
      <c r="D642" s="1" t="s">
        <v>29</v>
      </c>
      <c r="E642" s="1" t="s">
        <v>2099</v>
      </c>
      <c r="F642" s="1" t="s">
        <v>2111</v>
      </c>
      <c r="G642" s="1" t="s">
        <v>3129</v>
      </c>
      <c r="H642" s="1" t="s">
        <v>2052</v>
      </c>
      <c r="I642" s="1" t="s">
        <v>2091</v>
      </c>
      <c r="J642" s="1" t="s">
        <v>5122</v>
      </c>
      <c r="K642" s="1" t="s">
        <v>1572</v>
      </c>
      <c r="L642" s="1" t="s">
        <v>5123</v>
      </c>
      <c r="M642" s="1" t="s">
        <v>2055</v>
      </c>
      <c r="N642" s="1" t="s">
        <v>2105</v>
      </c>
      <c r="O642" s="1" t="s">
        <v>3131</v>
      </c>
      <c r="P642" s="1" t="s">
        <v>3132</v>
      </c>
      <c r="Q642" s="1" t="s">
        <v>2057</v>
      </c>
      <c r="R642" s="1" t="s">
        <v>5124</v>
      </c>
      <c r="S642">
        <v>0</v>
      </c>
      <c r="T642">
        <v>0</v>
      </c>
    </row>
    <row r="643" spans="1:20" x14ac:dyDescent="0.25">
      <c r="A643" s="1" t="s">
        <v>1955</v>
      </c>
      <c r="B643" s="1" t="s">
        <v>1956</v>
      </c>
      <c r="C643" s="1" t="s">
        <v>2137</v>
      </c>
      <c r="D643" s="1" t="s">
        <v>29</v>
      </c>
      <c r="E643" s="1" t="s">
        <v>2099</v>
      </c>
      <c r="F643" s="1" t="s">
        <v>2111</v>
      </c>
      <c r="G643" s="1" t="s">
        <v>2124</v>
      </c>
      <c r="H643" s="1" t="s">
        <v>2052</v>
      </c>
      <c r="I643" s="1" t="s">
        <v>2091</v>
      </c>
      <c r="J643" s="1" t="s">
        <v>3747</v>
      </c>
      <c r="K643" s="1" t="s">
        <v>10</v>
      </c>
      <c r="L643" s="1" t="s">
        <v>2104</v>
      </c>
      <c r="M643" s="1" t="s">
        <v>2094</v>
      </c>
      <c r="N643" s="1" t="s">
        <v>2105</v>
      </c>
      <c r="O643" s="1" t="s">
        <v>2127</v>
      </c>
      <c r="P643" s="1" t="s">
        <v>2096</v>
      </c>
      <c r="Q643" s="1" t="s">
        <v>2057</v>
      </c>
      <c r="R643" s="1" t="s">
        <v>3748</v>
      </c>
      <c r="S643">
        <v>0</v>
      </c>
      <c r="T643">
        <v>1</v>
      </c>
    </row>
    <row r="644" spans="1:20" x14ac:dyDescent="0.25">
      <c r="A644" s="1" t="s">
        <v>1421</v>
      </c>
      <c r="B644" s="1" t="s">
        <v>1422</v>
      </c>
      <c r="C644" s="1" t="s">
        <v>2109</v>
      </c>
      <c r="D644" s="1" t="s">
        <v>29</v>
      </c>
      <c r="E644" s="1" t="s">
        <v>3749</v>
      </c>
      <c r="F644" s="1" t="s">
        <v>3065</v>
      </c>
      <c r="G644" s="1" t="s">
        <v>3750</v>
      </c>
      <c r="H644" s="1" t="s">
        <v>2052</v>
      </c>
      <c r="I644" s="1" t="s">
        <v>2091</v>
      </c>
      <c r="J644" s="1" t="s">
        <v>3751</v>
      </c>
      <c r="K644" s="1" t="s">
        <v>10</v>
      </c>
      <c r="L644" s="1" t="s">
        <v>2113</v>
      </c>
      <c r="M644" s="1" t="s">
        <v>2094</v>
      </c>
      <c r="N644" s="1" t="s">
        <v>2105</v>
      </c>
      <c r="O644" s="1" t="s">
        <v>3752</v>
      </c>
      <c r="P644" s="1" t="s">
        <v>2054</v>
      </c>
      <c r="Q644" s="1" t="s">
        <v>2057</v>
      </c>
      <c r="R644" s="1" t="s">
        <v>3753</v>
      </c>
      <c r="S644">
        <v>0</v>
      </c>
      <c r="T644">
        <v>5</v>
      </c>
    </row>
    <row r="645" spans="1:20" x14ac:dyDescent="0.25">
      <c r="A645" s="1" t="s">
        <v>5064</v>
      </c>
      <c r="B645" s="1" t="s">
        <v>5065</v>
      </c>
      <c r="C645" s="1" t="s">
        <v>2256</v>
      </c>
      <c r="D645" s="1" t="s">
        <v>44</v>
      </c>
      <c r="E645" s="1" t="s">
        <v>2121</v>
      </c>
      <c r="F645" s="1" t="s">
        <v>2111</v>
      </c>
      <c r="G645" s="1" t="s">
        <v>2124</v>
      </c>
      <c r="H645" s="1" t="s">
        <v>2052</v>
      </c>
      <c r="I645" s="1" t="s">
        <v>2091</v>
      </c>
      <c r="J645" s="1" t="s">
        <v>5066</v>
      </c>
      <c r="K645" s="1" t="s">
        <v>12</v>
      </c>
      <c r="L645" s="1" t="s">
        <v>2590</v>
      </c>
      <c r="M645" s="1" t="s">
        <v>2055</v>
      </c>
      <c r="N645" s="1" t="s">
        <v>2056</v>
      </c>
      <c r="O645" s="1" t="s">
        <v>2127</v>
      </c>
      <c r="P645" s="1" t="s">
        <v>2096</v>
      </c>
      <c r="Q645" s="1" t="s">
        <v>2057</v>
      </c>
      <c r="R645" s="1" t="s">
        <v>5067</v>
      </c>
      <c r="S645">
        <v>4</v>
      </c>
      <c r="T645">
        <v>7</v>
      </c>
    </row>
    <row r="646" spans="1:20" x14ac:dyDescent="0.25">
      <c r="A646" s="1" t="s">
        <v>1709</v>
      </c>
      <c r="B646" s="1" t="s">
        <v>1710</v>
      </c>
      <c r="C646" s="1" t="s">
        <v>2136</v>
      </c>
      <c r="D646" s="1" t="s">
        <v>29</v>
      </c>
      <c r="E646" s="1" t="s">
        <v>2121</v>
      </c>
      <c r="F646" s="1" t="s">
        <v>2100</v>
      </c>
      <c r="G646" s="1" t="s">
        <v>3754</v>
      </c>
      <c r="H646" s="1" t="s">
        <v>2052</v>
      </c>
      <c r="I646" s="1" t="s">
        <v>2091</v>
      </c>
      <c r="J646" s="1" t="s">
        <v>3755</v>
      </c>
      <c r="K646" s="1" t="s">
        <v>10</v>
      </c>
      <c r="L646" s="1" t="s">
        <v>2104</v>
      </c>
      <c r="M646" s="1" t="s">
        <v>2094</v>
      </c>
      <c r="N646" s="1" t="s">
        <v>2105</v>
      </c>
      <c r="O646" s="1" t="s">
        <v>3756</v>
      </c>
      <c r="P646" s="1" t="s">
        <v>3757</v>
      </c>
      <c r="Q646" s="1" t="s">
        <v>2057</v>
      </c>
      <c r="R646" s="1" t="s">
        <v>3758</v>
      </c>
      <c r="S646">
        <v>0</v>
      </c>
      <c r="T646">
        <v>1</v>
      </c>
    </row>
    <row r="647" spans="1:20" x14ac:dyDescent="0.25">
      <c r="A647" s="1" t="s">
        <v>1517</v>
      </c>
      <c r="B647" s="1" t="s">
        <v>1518</v>
      </c>
      <c r="C647" s="1" t="s">
        <v>2109</v>
      </c>
      <c r="D647" s="1" t="s">
        <v>29</v>
      </c>
      <c r="E647" s="1" t="s">
        <v>2121</v>
      </c>
      <c r="F647" s="1" t="s">
        <v>2100</v>
      </c>
      <c r="G647" s="1" t="s">
        <v>3732</v>
      </c>
      <c r="H647" s="1" t="s">
        <v>2052</v>
      </c>
      <c r="I647" s="1" t="s">
        <v>2091</v>
      </c>
      <c r="J647" s="1" t="s">
        <v>3759</v>
      </c>
      <c r="K647" s="1" t="s">
        <v>10</v>
      </c>
      <c r="L647" s="1" t="s">
        <v>2134</v>
      </c>
      <c r="M647" s="1" t="s">
        <v>2094</v>
      </c>
      <c r="N647" s="1" t="s">
        <v>2105</v>
      </c>
      <c r="O647" s="1" t="s">
        <v>3734</v>
      </c>
      <c r="P647" s="1" t="s">
        <v>2054</v>
      </c>
      <c r="Q647" s="1" t="s">
        <v>2057</v>
      </c>
      <c r="R647" s="1" t="s">
        <v>3760</v>
      </c>
      <c r="S647">
        <v>0</v>
      </c>
      <c r="T647">
        <v>3</v>
      </c>
    </row>
    <row r="648" spans="1:20" x14ac:dyDescent="0.25">
      <c r="A648" s="1" t="s">
        <v>1977</v>
      </c>
      <c r="B648" s="1" t="s">
        <v>1978</v>
      </c>
      <c r="C648" s="1" t="s">
        <v>2137</v>
      </c>
      <c r="D648" s="1" t="s">
        <v>29</v>
      </c>
      <c r="E648" s="1" t="s">
        <v>2099</v>
      </c>
      <c r="F648" s="1" t="s">
        <v>2100</v>
      </c>
      <c r="G648" s="1" t="s">
        <v>2124</v>
      </c>
      <c r="H648" s="1" t="s">
        <v>2052</v>
      </c>
      <c r="I648" s="1" t="s">
        <v>2091</v>
      </c>
      <c r="J648" s="1" t="s">
        <v>3761</v>
      </c>
      <c r="K648" s="1" t="s">
        <v>440</v>
      </c>
      <c r="L648" s="1" t="s">
        <v>1489</v>
      </c>
      <c r="M648" s="1" t="s">
        <v>2094</v>
      </c>
      <c r="N648" s="1" t="s">
        <v>2105</v>
      </c>
      <c r="O648" s="1" t="s">
        <v>2127</v>
      </c>
      <c r="P648" s="1" t="s">
        <v>2096</v>
      </c>
      <c r="Q648" s="1" t="s">
        <v>2057</v>
      </c>
      <c r="R648" s="1" t="s">
        <v>3762</v>
      </c>
      <c r="S648">
        <v>0</v>
      </c>
      <c r="T648">
        <v>0</v>
      </c>
    </row>
    <row r="649" spans="1:20" x14ac:dyDescent="0.25">
      <c r="A649" s="1" t="s">
        <v>1782</v>
      </c>
      <c r="B649" s="1" t="s">
        <v>1783</v>
      </c>
      <c r="C649" s="1" t="s">
        <v>2136</v>
      </c>
      <c r="D649" s="1" t="s">
        <v>29</v>
      </c>
      <c r="E649" s="1" t="s">
        <v>2121</v>
      </c>
      <c r="F649" s="1" t="s">
        <v>2100</v>
      </c>
      <c r="G649" s="1" t="s">
        <v>3763</v>
      </c>
      <c r="H649" s="1" t="s">
        <v>2052</v>
      </c>
      <c r="I649" s="1" t="s">
        <v>2091</v>
      </c>
      <c r="J649" s="1" t="s">
        <v>3764</v>
      </c>
      <c r="K649" s="1" t="s">
        <v>10</v>
      </c>
      <c r="L649" s="1" t="s">
        <v>2104</v>
      </c>
      <c r="M649" s="1" t="s">
        <v>2094</v>
      </c>
      <c r="N649" s="1" t="s">
        <v>2105</v>
      </c>
      <c r="O649" s="1" t="s">
        <v>3765</v>
      </c>
      <c r="P649" s="1" t="s">
        <v>3766</v>
      </c>
      <c r="Q649" s="1" t="s">
        <v>2057</v>
      </c>
      <c r="R649" s="1" t="s">
        <v>3767</v>
      </c>
      <c r="S649">
        <v>0</v>
      </c>
      <c r="T649">
        <v>1</v>
      </c>
    </row>
    <row r="650" spans="1:20" x14ac:dyDescent="0.25">
      <c r="A650" s="1" t="s">
        <v>1755</v>
      </c>
      <c r="B650" s="1" t="s">
        <v>1756</v>
      </c>
      <c r="C650" s="1" t="s">
        <v>2136</v>
      </c>
      <c r="D650" s="1" t="s">
        <v>29</v>
      </c>
      <c r="E650" s="1" t="s">
        <v>3064</v>
      </c>
      <c r="F650" s="1" t="s">
        <v>2050</v>
      </c>
      <c r="G650" s="1" t="s">
        <v>3768</v>
      </c>
      <c r="H650" s="1" t="s">
        <v>2052</v>
      </c>
      <c r="I650" s="1" t="s">
        <v>2091</v>
      </c>
      <c r="J650" s="1" t="s">
        <v>3769</v>
      </c>
      <c r="K650" s="1" t="s">
        <v>10</v>
      </c>
      <c r="L650" s="1" t="s">
        <v>2134</v>
      </c>
      <c r="M650" s="1" t="s">
        <v>2094</v>
      </c>
      <c r="N650" s="1" t="s">
        <v>2105</v>
      </c>
      <c r="O650" s="1" t="s">
        <v>3770</v>
      </c>
      <c r="P650" s="1" t="s">
        <v>2054</v>
      </c>
      <c r="Q650" s="1" t="s">
        <v>2057</v>
      </c>
      <c r="R650" s="1" t="s">
        <v>3771</v>
      </c>
      <c r="S650">
        <v>0</v>
      </c>
      <c r="T650">
        <v>3</v>
      </c>
    </row>
    <row r="651" spans="1:20" x14ac:dyDescent="0.25">
      <c r="A651" s="1" t="s">
        <v>1423</v>
      </c>
      <c r="B651" s="1" t="s">
        <v>1424</v>
      </c>
      <c r="C651" s="1" t="s">
        <v>2109</v>
      </c>
      <c r="D651" s="1" t="s">
        <v>29</v>
      </c>
      <c r="E651" s="1" t="s">
        <v>2110</v>
      </c>
      <c r="F651" s="1" t="s">
        <v>2100</v>
      </c>
      <c r="G651" s="1" t="s">
        <v>3754</v>
      </c>
      <c r="H651" s="1" t="s">
        <v>2052</v>
      </c>
      <c r="I651" s="1" t="s">
        <v>2091</v>
      </c>
      <c r="J651" s="1" t="s">
        <v>3772</v>
      </c>
      <c r="K651" s="1" t="s">
        <v>12</v>
      </c>
      <c r="L651" s="1" t="s">
        <v>3773</v>
      </c>
      <c r="M651" s="1" t="s">
        <v>2094</v>
      </c>
      <c r="N651" s="1" t="s">
        <v>2105</v>
      </c>
      <c r="O651" s="1" t="s">
        <v>3756</v>
      </c>
      <c r="P651" s="1" t="s">
        <v>3757</v>
      </c>
      <c r="Q651" s="1" t="s">
        <v>2057</v>
      </c>
      <c r="R651" s="1" t="s">
        <v>3774</v>
      </c>
      <c r="S651">
        <v>4</v>
      </c>
      <c r="T651">
        <v>3</v>
      </c>
    </row>
    <row r="652" spans="1:20" x14ac:dyDescent="0.25">
      <c r="A652" s="1" t="s">
        <v>1349</v>
      </c>
      <c r="B652" s="1" t="s">
        <v>1350</v>
      </c>
      <c r="C652" s="1" t="s">
        <v>2256</v>
      </c>
      <c r="D652" s="1" t="s">
        <v>44</v>
      </c>
      <c r="E652" s="1" t="s">
        <v>2110</v>
      </c>
      <c r="F652" s="1" t="s">
        <v>2100</v>
      </c>
      <c r="G652" s="1" t="s">
        <v>3775</v>
      </c>
      <c r="H652" s="1" t="s">
        <v>2052</v>
      </c>
      <c r="I652" s="1" t="s">
        <v>2091</v>
      </c>
      <c r="J652" s="1" t="s">
        <v>3776</v>
      </c>
      <c r="K652" s="1" t="s">
        <v>10</v>
      </c>
      <c r="L652" s="1" t="s">
        <v>2113</v>
      </c>
      <c r="M652" s="1" t="s">
        <v>2094</v>
      </c>
      <c r="N652" s="1" t="s">
        <v>2056</v>
      </c>
      <c r="O652" s="1" t="s">
        <v>3777</v>
      </c>
      <c r="P652" s="1" t="s">
        <v>3741</v>
      </c>
      <c r="Q652" s="1" t="s">
        <v>2057</v>
      </c>
      <c r="R652" s="1" t="s">
        <v>3778</v>
      </c>
      <c r="S652">
        <v>0</v>
      </c>
      <c r="T652">
        <v>5</v>
      </c>
    </row>
    <row r="653" spans="1:20" x14ac:dyDescent="0.25">
      <c r="A653" s="1" t="s">
        <v>1931</v>
      </c>
      <c r="B653" s="1" t="s">
        <v>1932</v>
      </c>
      <c r="C653" s="1" t="s">
        <v>2098</v>
      </c>
      <c r="D653" s="1" t="s">
        <v>1280</v>
      </c>
      <c r="E653" s="1" t="s">
        <v>2099</v>
      </c>
      <c r="F653" s="1" t="s">
        <v>2111</v>
      </c>
      <c r="G653" s="1" t="s">
        <v>2124</v>
      </c>
      <c r="H653" s="1" t="s">
        <v>2102</v>
      </c>
      <c r="I653" s="1" t="s">
        <v>2091</v>
      </c>
      <c r="J653" s="1" t="s">
        <v>3779</v>
      </c>
      <c r="K653" s="1" t="s">
        <v>10</v>
      </c>
      <c r="L653" s="1" t="s">
        <v>1933</v>
      </c>
      <c r="M653" s="1" t="s">
        <v>2094</v>
      </c>
      <c r="N653" s="1" t="s">
        <v>2105</v>
      </c>
      <c r="O653" s="1" t="s">
        <v>2127</v>
      </c>
      <c r="P653" s="1" t="s">
        <v>2096</v>
      </c>
      <c r="Q653" s="1" t="s">
        <v>2057</v>
      </c>
      <c r="R653" s="1" t="s">
        <v>3780</v>
      </c>
      <c r="S653">
        <v>0</v>
      </c>
      <c r="T653">
        <v>0.5</v>
      </c>
    </row>
    <row r="654" spans="1:20" x14ac:dyDescent="0.25">
      <c r="A654" s="1" t="s">
        <v>1047</v>
      </c>
      <c r="B654" s="1" t="s">
        <v>1048</v>
      </c>
      <c r="C654" s="1" t="s">
        <v>2158</v>
      </c>
      <c r="D654" s="1" t="s">
        <v>44</v>
      </c>
      <c r="E654" s="1" t="s">
        <v>2827</v>
      </c>
      <c r="F654" s="1" t="s">
        <v>2050</v>
      </c>
      <c r="G654" s="1" t="s">
        <v>3781</v>
      </c>
      <c r="H654" s="1" t="s">
        <v>2052</v>
      </c>
      <c r="I654" s="1" t="s">
        <v>2091</v>
      </c>
      <c r="J654" s="1" t="s">
        <v>3782</v>
      </c>
      <c r="K654" s="1" t="s">
        <v>12</v>
      </c>
      <c r="L654" s="1" t="s">
        <v>2134</v>
      </c>
      <c r="M654" s="1" t="s">
        <v>2094</v>
      </c>
      <c r="N654" s="1" t="s">
        <v>2056</v>
      </c>
      <c r="O654" s="1" t="s">
        <v>3783</v>
      </c>
      <c r="P654" s="1" t="s">
        <v>2054</v>
      </c>
      <c r="Q654" s="1" t="s">
        <v>2057</v>
      </c>
      <c r="R654" s="1" t="s">
        <v>3784</v>
      </c>
      <c r="S654">
        <v>4</v>
      </c>
      <c r="T654">
        <v>3</v>
      </c>
    </row>
    <row r="655" spans="1:20" x14ac:dyDescent="0.25">
      <c r="A655" s="1" t="s">
        <v>3785</v>
      </c>
      <c r="B655" s="1" t="s">
        <v>3786</v>
      </c>
      <c r="C655" s="1" t="s">
        <v>2120</v>
      </c>
      <c r="D655" s="1" t="s">
        <v>29</v>
      </c>
      <c r="E655" s="1" t="s">
        <v>3543</v>
      </c>
      <c r="F655" s="1" t="s">
        <v>2050</v>
      </c>
      <c r="G655" s="1" t="s">
        <v>3787</v>
      </c>
      <c r="H655" s="1" t="s">
        <v>2052</v>
      </c>
      <c r="I655" s="1" t="s">
        <v>2091</v>
      </c>
      <c r="J655" s="1" t="s">
        <v>3788</v>
      </c>
      <c r="K655" s="1" t="s">
        <v>10</v>
      </c>
      <c r="L655" s="1" t="s">
        <v>2193</v>
      </c>
      <c r="M655" s="1" t="s">
        <v>2055</v>
      </c>
      <c r="N655" s="1" t="s">
        <v>2105</v>
      </c>
      <c r="O655" s="1" t="s">
        <v>3789</v>
      </c>
      <c r="P655" s="1" t="s">
        <v>2096</v>
      </c>
      <c r="Q655" s="1" t="s">
        <v>2057</v>
      </c>
      <c r="R655" s="1" t="s">
        <v>3790</v>
      </c>
      <c r="S655">
        <v>0</v>
      </c>
      <c r="T655">
        <v>3</v>
      </c>
    </row>
    <row r="656" spans="1:20" x14ac:dyDescent="0.25">
      <c r="A656" s="1" t="s">
        <v>1731</v>
      </c>
      <c r="B656" s="1" t="s">
        <v>1732</v>
      </c>
      <c r="C656" s="1" t="s">
        <v>2136</v>
      </c>
      <c r="D656" s="1" t="s">
        <v>999</v>
      </c>
      <c r="E656" s="1" t="s">
        <v>2121</v>
      </c>
      <c r="F656" s="1" t="s">
        <v>2111</v>
      </c>
      <c r="G656" s="1" t="s">
        <v>2124</v>
      </c>
      <c r="H656" s="1" t="s">
        <v>2125</v>
      </c>
      <c r="I656" s="1" t="s">
        <v>2091</v>
      </c>
      <c r="J656" s="1" t="s">
        <v>3791</v>
      </c>
      <c r="K656" s="1" t="s">
        <v>10</v>
      </c>
      <c r="L656" s="1" t="s">
        <v>2134</v>
      </c>
      <c r="M656" s="1" t="s">
        <v>2094</v>
      </c>
      <c r="N656" s="1" t="s">
        <v>2105</v>
      </c>
      <c r="O656" s="1" t="s">
        <v>2127</v>
      </c>
      <c r="P656" s="1" t="s">
        <v>2096</v>
      </c>
      <c r="Q656" s="1" t="s">
        <v>2057</v>
      </c>
      <c r="R656" s="1" t="s">
        <v>3792</v>
      </c>
      <c r="S656">
        <v>0</v>
      </c>
      <c r="T656">
        <v>3</v>
      </c>
    </row>
    <row r="657" spans="1:20" x14ac:dyDescent="0.25">
      <c r="A657" s="1" t="s">
        <v>1049</v>
      </c>
      <c r="B657" s="1" t="s">
        <v>1050</v>
      </c>
      <c r="C657" s="1" t="s">
        <v>2158</v>
      </c>
      <c r="D657" s="1" t="s">
        <v>44</v>
      </c>
      <c r="E657" s="1" t="s">
        <v>2827</v>
      </c>
      <c r="F657" s="1" t="s">
        <v>2050</v>
      </c>
      <c r="G657" s="1" t="s">
        <v>3781</v>
      </c>
      <c r="H657" s="1" t="s">
        <v>2052</v>
      </c>
      <c r="I657" s="1" t="s">
        <v>2091</v>
      </c>
      <c r="J657" s="1" t="s">
        <v>3793</v>
      </c>
      <c r="K657" s="1" t="s">
        <v>10</v>
      </c>
      <c r="L657" s="1" t="s">
        <v>2161</v>
      </c>
      <c r="M657" s="1" t="s">
        <v>2094</v>
      </c>
      <c r="N657" s="1" t="s">
        <v>2056</v>
      </c>
      <c r="O657" s="1" t="s">
        <v>3783</v>
      </c>
      <c r="P657" s="1" t="s">
        <v>3794</v>
      </c>
      <c r="Q657" s="1" t="s">
        <v>2057</v>
      </c>
      <c r="R657" s="1" t="s">
        <v>3795</v>
      </c>
      <c r="S657">
        <v>0</v>
      </c>
      <c r="T657">
        <v>6</v>
      </c>
    </row>
    <row r="658" spans="1:20" x14ac:dyDescent="0.25">
      <c r="A658" s="1" t="s">
        <v>1581</v>
      </c>
      <c r="B658" s="1" t="s">
        <v>1582</v>
      </c>
      <c r="C658" s="1" t="s">
        <v>2120</v>
      </c>
      <c r="D658" s="1" t="s">
        <v>29</v>
      </c>
      <c r="E658" s="1" t="s">
        <v>2121</v>
      </c>
      <c r="F658" s="1" t="s">
        <v>2100</v>
      </c>
      <c r="G658" s="1" t="s">
        <v>3796</v>
      </c>
      <c r="H658" s="1" t="s">
        <v>2052</v>
      </c>
      <c r="I658" s="1" t="s">
        <v>2091</v>
      </c>
      <c r="J658" s="1" t="s">
        <v>3797</v>
      </c>
      <c r="K658" s="1" t="s">
        <v>10</v>
      </c>
      <c r="L658" s="1" t="s">
        <v>2113</v>
      </c>
      <c r="M658" s="1" t="s">
        <v>2094</v>
      </c>
      <c r="N658" s="1" t="s">
        <v>2105</v>
      </c>
      <c r="O658" s="1" t="s">
        <v>3798</v>
      </c>
      <c r="P658" s="1" t="s">
        <v>3799</v>
      </c>
      <c r="Q658" s="1" t="s">
        <v>2057</v>
      </c>
      <c r="R658" s="1" t="s">
        <v>3800</v>
      </c>
      <c r="S658">
        <v>0</v>
      </c>
      <c r="T658">
        <v>5</v>
      </c>
    </row>
    <row r="659" spans="1:20" x14ac:dyDescent="0.25">
      <c r="A659" s="1" t="s">
        <v>1425</v>
      </c>
      <c r="B659" s="1" t="s">
        <v>1426</v>
      </c>
      <c r="C659" s="1" t="s">
        <v>2109</v>
      </c>
      <c r="D659" s="1" t="s">
        <v>29</v>
      </c>
      <c r="E659" s="1" t="s">
        <v>2110</v>
      </c>
      <c r="F659" s="1" t="s">
        <v>2100</v>
      </c>
      <c r="G659" s="1" t="s">
        <v>3781</v>
      </c>
      <c r="H659" s="1" t="s">
        <v>2052</v>
      </c>
      <c r="I659" s="1" t="s">
        <v>2091</v>
      </c>
      <c r="J659" s="1" t="s">
        <v>3801</v>
      </c>
      <c r="K659" s="1" t="s">
        <v>10</v>
      </c>
      <c r="L659" s="1" t="s">
        <v>2113</v>
      </c>
      <c r="M659" s="1" t="s">
        <v>2094</v>
      </c>
      <c r="N659" s="1" t="s">
        <v>2105</v>
      </c>
      <c r="O659" s="1" t="s">
        <v>3783</v>
      </c>
      <c r="P659" s="1" t="s">
        <v>3794</v>
      </c>
      <c r="Q659" s="1" t="s">
        <v>2057</v>
      </c>
      <c r="R659" s="1" t="s">
        <v>3802</v>
      </c>
      <c r="S659">
        <v>0</v>
      </c>
      <c r="T659">
        <v>5</v>
      </c>
    </row>
    <row r="660" spans="1:20" x14ac:dyDescent="0.25">
      <c r="A660" s="1" t="s">
        <v>1304</v>
      </c>
      <c r="B660" s="1" t="s">
        <v>1305</v>
      </c>
      <c r="C660" s="1" t="s">
        <v>2256</v>
      </c>
      <c r="D660" s="1" t="s">
        <v>44</v>
      </c>
      <c r="E660" s="1" t="s">
        <v>2827</v>
      </c>
      <c r="F660" s="1" t="s">
        <v>2050</v>
      </c>
      <c r="G660" s="1" t="s">
        <v>3796</v>
      </c>
      <c r="H660" s="1" t="s">
        <v>2052</v>
      </c>
      <c r="I660" s="1" t="s">
        <v>2091</v>
      </c>
      <c r="J660" s="1" t="s">
        <v>3803</v>
      </c>
      <c r="K660" s="1" t="s">
        <v>1306</v>
      </c>
      <c r="L660" s="1" t="s">
        <v>3804</v>
      </c>
      <c r="M660" s="1" t="s">
        <v>2094</v>
      </c>
      <c r="N660" s="1" t="s">
        <v>2056</v>
      </c>
      <c r="O660" s="1" t="s">
        <v>3798</v>
      </c>
      <c r="P660" s="1" t="s">
        <v>3799</v>
      </c>
      <c r="Q660" s="1" t="s">
        <v>2057</v>
      </c>
      <c r="R660" s="1" t="s">
        <v>3805</v>
      </c>
      <c r="S660">
        <v>0</v>
      </c>
      <c r="T660">
        <v>5</v>
      </c>
    </row>
    <row r="661" spans="1:20" x14ac:dyDescent="0.25">
      <c r="A661" s="1" t="s">
        <v>1256</v>
      </c>
      <c r="B661" s="1" t="s">
        <v>1257</v>
      </c>
      <c r="C661" s="1" t="s">
        <v>2256</v>
      </c>
      <c r="D661" s="1" t="s">
        <v>44</v>
      </c>
      <c r="E661" s="1" t="s">
        <v>2372</v>
      </c>
      <c r="F661" s="1" t="s">
        <v>2050</v>
      </c>
      <c r="G661" s="1" t="s">
        <v>3732</v>
      </c>
      <c r="H661" s="1" t="s">
        <v>2052</v>
      </c>
      <c r="I661" s="1" t="s">
        <v>2091</v>
      </c>
      <c r="J661" s="1" t="s">
        <v>3806</v>
      </c>
      <c r="K661" s="1" t="s">
        <v>502</v>
      </c>
      <c r="L661" s="1" t="s">
        <v>2134</v>
      </c>
      <c r="M661" s="1" t="s">
        <v>2094</v>
      </c>
      <c r="N661" s="1" t="s">
        <v>2056</v>
      </c>
      <c r="O661" s="1" t="s">
        <v>3734</v>
      </c>
      <c r="P661" s="1" t="s">
        <v>2054</v>
      </c>
      <c r="Q661" s="1" t="s">
        <v>2057</v>
      </c>
      <c r="R661" s="1" t="s">
        <v>3807</v>
      </c>
      <c r="S661">
        <v>4</v>
      </c>
      <c r="T661">
        <v>3</v>
      </c>
    </row>
    <row r="662" spans="1:20" x14ac:dyDescent="0.25">
      <c r="A662" s="1" t="s">
        <v>1382</v>
      </c>
      <c r="B662" s="1" t="s">
        <v>5156</v>
      </c>
      <c r="C662" s="1" t="s">
        <v>2256</v>
      </c>
      <c r="D662" s="1" t="s">
        <v>44</v>
      </c>
      <c r="E662" s="1" t="s">
        <v>2372</v>
      </c>
      <c r="F662" s="1" t="s">
        <v>2050</v>
      </c>
      <c r="G662" s="1" t="s">
        <v>3943</v>
      </c>
      <c r="H662" s="1" t="s">
        <v>2052</v>
      </c>
      <c r="I662" s="1" t="s">
        <v>2091</v>
      </c>
      <c r="J662" s="1" t="s">
        <v>5134</v>
      </c>
      <c r="K662" s="1" t="s">
        <v>12</v>
      </c>
      <c r="L662" s="1" t="s">
        <v>2134</v>
      </c>
      <c r="M662" s="1" t="s">
        <v>2094</v>
      </c>
      <c r="N662" s="1" t="s">
        <v>2056</v>
      </c>
      <c r="O662" s="1" t="s">
        <v>3945</v>
      </c>
      <c r="P662" s="1" t="s">
        <v>2096</v>
      </c>
      <c r="Q662" s="1" t="s">
        <v>2057</v>
      </c>
      <c r="R662" s="1" t="s">
        <v>5170</v>
      </c>
      <c r="S662">
        <v>4</v>
      </c>
      <c r="T662">
        <v>3</v>
      </c>
    </row>
    <row r="663" spans="1:20" x14ac:dyDescent="0.25">
      <c r="A663" s="1" t="s">
        <v>1643</v>
      </c>
      <c r="B663" s="1" t="s">
        <v>1644</v>
      </c>
      <c r="C663" s="1" t="s">
        <v>2120</v>
      </c>
      <c r="D663" s="1" t="s">
        <v>29</v>
      </c>
      <c r="E663" s="1" t="s">
        <v>2372</v>
      </c>
      <c r="F663" s="1" t="s">
        <v>2050</v>
      </c>
      <c r="G663" s="1" t="s">
        <v>3808</v>
      </c>
      <c r="H663" s="1" t="s">
        <v>2052</v>
      </c>
      <c r="I663" s="1" t="s">
        <v>2091</v>
      </c>
      <c r="J663" s="1" t="s">
        <v>3809</v>
      </c>
      <c r="K663" s="1" t="s">
        <v>10</v>
      </c>
      <c r="L663" s="1" t="s">
        <v>3810</v>
      </c>
      <c r="M663" s="1" t="s">
        <v>2094</v>
      </c>
      <c r="N663" s="1" t="s">
        <v>2105</v>
      </c>
      <c r="O663" s="1" t="s">
        <v>3811</v>
      </c>
      <c r="P663" s="1" t="s">
        <v>3812</v>
      </c>
      <c r="Q663" s="1" t="s">
        <v>2057</v>
      </c>
      <c r="R663" s="1" t="s">
        <v>3813</v>
      </c>
      <c r="S663">
        <v>0</v>
      </c>
      <c r="T663">
        <v>4</v>
      </c>
    </row>
    <row r="664" spans="1:20" x14ac:dyDescent="0.25">
      <c r="A664" s="1" t="s">
        <v>1333</v>
      </c>
      <c r="B664" s="1" t="s">
        <v>1334</v>
      </c>
      <c r="C664" s="1" t="s">
        <v>2256</v>
      </c>
      <c r="D664" s="1" t="s">
        <v>44</v>
      </c>
      <c r="E664" s="1" t="s">
        <v>2372</v>
      </c>
      <c r="F664" s="1" t="s">
        <v>2050</v>
      </c>
      <c r="G664" s="1" t="s">
        <v>3732</v>
      </c>
      <c r="H664" s="1" t="s">
        <v>2052</v>
      </c>
      <c r="I664" s="1" t="s">
        <v>2091</v>
      </c>
      <c r="J664" s="1" t="s">
        <v>3814</v>
      </c>
      <c r="K664" s="1" t="s">
        <v>12</v>
      </c>
      <c r="L664" s="1" t="s">
        <v>2104</v>
      </c>
      <c r="M664" s="1" t="s">
        <v>2094</v>
      </c>
      <c r="N664" s="1" t="s">
        <v>2056</v>
      </c>
      <c r="O664" s="1" t="s">
        <v>3734</v>
      </c>
      <c r="P664" s="1" t="s">
        <v>2054</v>
      </c>
      <c r="Q664" s="1" t="s">
        <v>2057</v>
      </c>
      <c r="R664" s="1" t="s">
        <v>3815</v>
      </c>
      <c r="S664">
        <v>4</v>
      </c>
      <c r="T664">
        <v>1</v>
      </c>
    </row>
    <row r="665" spans="1:20" x14ac:dyDescent="0.25">
      <c r="A665" s="1" t="s">
        <v>890</v>
      </c>
      <c r="B665" s="1" t="s">
        <v>891</v>
      </c>
      <c r="C665" s="1" t="s">
        <v>2148</v>
      </c>
      <c r="D665" s="1" t="s">
        <v>44</v>
      </c>
      <c r="E665" s="1" t="s">
        <v>3816</v>
      </c>
      <c r="F665" s="1" t="s">
        <v>2050</v>
      </c>
      <c r="G665" s="1" t="s">
        <v>3796</v>
      </c>
      <c r="H665" s="1" t="s">
        <v>2052</v>
      </c>
      <c r="I665" s="1" t="s">
        <v>2091</v>
      </c>
      <c r="J665" s="1" t="s">
        <v>3817</v>
      </c>
      <c r="K665" s="1" t="s">
        <v>12</v>
      </c>
      <c r="L665" s="1" t="s">
        <v>3818</v>
      </c>
      <c r="M665" s="1" t="s">
        <v>2094</v>
      </c>
      <c r="N665" s="1" t="s">
        <v>2056</v>
      </c>
      <c r="O665" s="1" t="s">
        <v>3798</v>
      </c>
      <c r="P665" s="1" t="s">
        <v>3799</v>
      </c>
      <c r="Q665" s="1" t="s">
        <v>2057</v>
      </c>
      <c r="R665" s="1" t="s">
        <v>3819</v>
      </c>
      <c r="S665">
        <v>4</v>
      </c>
      <c r="T665">
        <v>3</v>
      </c>
    </row>
    <row r="666" spans="1:20" x14ac:dyDescent="0.25">
      <c r="A666" s="1" t="s">
        <v>838</v>
      </c>
      <c r="B666" s="1" t="s">
        <v>839</v>
      </c>
      <c r="C666" s="1" t="s">
        <v>2148</v>
      </c>
      <c r="D666" s="1" t="s">
        <v>44</v>
      </c>
      <c r="E666" s="1" t="s">
        <v>2372</v>
      </c>
      <c r="F666" s="1" t="s">
        <v>2050</v>
      </c>
      <c r="G666" s="1" t="s">
        <v>3781</v>
      </c>
      <c r="H666" s="1" t="s">
        <v>2052</v>
      </c>
      <c r="I666" s="1" t="s">
        <v>2091</v>
      </c>
      <c r="J666" s="1" t="s">
        <v>3820</v>
      </c>
      <c r="K666" s="1" t="s">
        <v>12</v>
      </c>
      <c r="L666" s="1" t="s">
        <v>2134</v>
      </c>
      <c r="M666" s="1" t="s">
        <v>2094</v>
      </c>
      <c r="N666" s="1" t="s">
        <v>2056</v>
      </c>
      <c r="O666" s="1" t="s">
        <v>3783</v>
      </c>
      <c r="P666" s="1" t="s">
        <v>3794</v>
      </c>
      <c r="Q666" s="1" t="s">
        <v>2057</v>
      </c>
      <c r="R666" s="1" t="s">
        <v>3821</v>
      </c>
      <c r="S666">
        <v>4</v>
      </c>
      <c r="T666">
        <v>3</v>
      </c>
    </row>
    <row r="667" spans="1:20" x14ac:dyDescent="0.25">
      <c r="A667" s="1" t="s">
        <v>1258</v>
      </c>
      <c r="B667" s="1" t="s">
        <v>1259</v>
      </c>
      <c r="C667" s="1" t="s">
        <v>2256</v>
      </c>
      <c r="D667" s="1" t="s">
        <v>44</v>
      </c>
      <c r="E667" s="1" t="s">
        <v>2372</v>
      </c>
      <c r="F667" s="1" t="s">
        <v>2050</v>
      </c>
      <c r="G667" s="1" t="s">
        <v>3781</v>
      </c>
      <c r="H667" s="1" t="s">
        <v>2052</v>
      </c>
      <c r="I667" s="1" t="s">
        <v>2091</v>
      </c>
      <c r="J667" s="1" t="s">
        <v>3822</v>
      </c>
      <c r="K667" s="1" t="s">
        <v>12</v>
      </c>
      <c r="L667" s="1" t="s">
        <v>2134</v>
      </c>
      <c r="M667" s="1" t="s">
        <v>2094</v>
      </c>
      <c r="N667" s="1" t="s">
        <v>2056</v>
      </c>
      <c r="O667" s="1" t="s">
        <v>3783</v>
      </c>
      <c r="P667" s="1" t="s">
        <v>3794</v>
      </c>
      <c r="Q667" s="1" t="s">
        <v>2057</v>
      </c>
      <c r="R667" s="1" t="s">
        <v>3823</v>
      </c>
      <c r="S667">
        <v>4</v>
      </c>
      <c r="T667">
        <v>3</v>
      </c>
    </row>
    <row r="668" spans="1:20" x14ac:dyDescent="0.25">
      <c r="A668" s="1" t="s">
        <v>649</v>
      </c>
      <c r="B668" s="1" t="s">
        <v>650</v>
      </c>
      <c r="C668" s="1" t="s">
        <v>2173</v>
      </c>
      <c r="D668" s="1" t="s">
        <v>44</v>
      </c>
      <c r="E668" s="1" t="s">
        <v>2415</v>
      </c>
      <c r="F668" s="1" t="s">
        <v>2050</v>
      </c>
      <c r="G668" s="1" t="s">
        <v>3781</v>
      </c>
      <c r="H668" s="1" t="s">
        <v>2052</v>
      </c>
      <c r="I668" s="1" t="s">
        <v>2091</v>
      </c>
      <c r="J668" s="1" t="s">
        <v>3824</v>
      </c>
      <c r="K668" s="1" t="s">
        <v>12</v>
      </c>
      <c r="L668" s="1" t="s">
        <v>2113</v>
      </c>
      <c r="M668" s="1" t="s">
        <v>2094</v>
      </c>
      <c r="N668" s="1" t="s">
        <v>2056</v>
      </c>
      <c r="O668" s="1" t="s">
        <v>3783</v>
      </c>
      <c r="P668" s="1" t="s">
        <v>3794</v>
      </c>
      <c r="Q668" s="1" t="s">
        <v>2057</v>
      </c>
      <c r="R668" s="1" t="s">
        <v>3825</v>
      </c>
      <c r="S668">
        <v>4</v>
      </c>
      <c r="T668">
        <v>5</v>
      </c>
    </row>
    <row r="669" spans="1:20" x14ac:dyDescent="0.25">
      <c r="A669" s="1" t="s">
        <v>1337</v>
      </c>
      <c r="B669" s="1" t="s">
        <v>1338</v>
      </c>
      <c r="C669" s="1" t="s">
        <v>2256</v>
      </c>
      <c r="D669" s="1" t="s">
        <v>44</v>
      </c>
      <c r="E669" s="1" t="s">
        <v>2372</v>
      </c>
      <c r="F669" s="1" t="s">
        <v>2050</v>
      </c>
      <c r="G669" s="1" t="s">
        <v>3796</v>
      </c>
      <c r="H669" s="1" t="s">
        <v>2052</v>
      </c>
      <c r="I669" s="1" t="s">
        <v>2091</v>
      </c>
      <c r="J669" s="1" t="s">
        <v>3826</v>
      </c>
      <c r="K669" s="1" t="s">
        <v>12</v>
      </c>
      <c r="L669" s="1" t="s">
        <v>2104</v>
      </c>
      <c r="M669" s="1" t="s">
        <v>2094</v>
      </c>
      <c r="N669" s="1" t="s">
        <v>2056</v>
      </c>
      <c r="O669" s="1" t="s">
        <v>3798</v>
      </c>
      <c r="P669" s="1" t="s">
        <v>3799</v>
      </c>
      <c r="Q669" s="1" t="s">
        <v>2057</v>
      </c>
      <c r="R669" s="1" t="s">
        <v>3827</v>
      </c>
      <c r="S669">
        <v>4</v>
      </c>
      <c r="T669">
        <v>1</v>
      </c>
    </row>
    <row r="670" spans="1:20" x14ac:dyDescent="0.25">
      <c r="A670" s="1" t="s">
        <v>1145</v>
      </c>
      <c r="B670" s="1" t="s">
        <v>1146</v>
      </c>
      <c r="C670" s="1" t="s">
        <v>2158</v>
      </c>
      <c r="D670" s="1" t="s">
        <v>44</v>
      </c>
      <c r="E670" s="1" t="s">
        <v>2372</v>
      </c>
      <c r="F670" s="1" t="s">
        <v>2050</v>
      </c>
      <c r="G670" s="1" t="s">
        <v>3796</v>
      </c>
      <c r="H670" s="1" t="s">
        <v>2052</v>
      </c>
      <c r="I670" s="1" t="s">
        <v>2091</v>
      </c>
      <c r="J670" s="1" t="s">
        <v>3828</v>
      </c>
      <c r="K670" s="1" t="s">
        <v>12</v>
      </c>
      <c r="L670" s="1" t="s">
        <v>2134</v>
      </c>
      <c r="M670" s="1" t="s">
        <v>2094</v>
      </c>
      <c r="N670" s="1" t="s">
        <v>2056</v>
      </c>
      <c r="O670" s="1" t="s">
        <v>3798</v>
      </c>
      <c r="P670" s="1" t="s">
        <v>3799</v>
      </c>
      <c r="Q670" s="1" t="s">
        <v>2057</v>
      </c>
      <c r="R670" s="1" t="s">
        <v>3829</v>
      </c>
      <c r="S670">
        <v>4</v>
      </c>
      <c r="T670">
        <v>3</v>
      </c>
    </row>
    <row r="671" spans="1:20" x14ac:dyDescent="0.25">
      <c r="A671" s="1" t="s">
        <v>1365</v>
      </c>
      <c r="B671" s="1" t="s">
        <v>1366</v>
      </c>
      <c r="C671" s="1" t="s">
        <v>2256</v>
      </c>
      <c r="D671" s="1" t="s">
        <v>44</v>
      </c>
      <c r="E671" s="1" t="s">
        <v>2372</v>
      </c>
      <c r="F671" s="1" t="s">
        <v>2050</v>
      </c>
      <c r="G671" s="1" t="s">
        <v>3796</v>
      </c>
      <c r="H671" s="1" t="s">
        <v>2052</v>
      </c>
      <c r="I671" s="1" t="s">
        <v>2091</v>
      </c>
      <c r="J671" s="1" t="s">
        <v>3830</v>
      </c>
      <c r="K671" s="1" t="s">
        <v>10</v>
      </c>
      <c r="L671" s="1" t="s">
        <v>2113</v>
      </c>
      <c r="M671" s="1" t="s">
        <v>2094</v>
      </c>
      <c r="N671" s="1" t="s">
        <v>2056</v>
      </c>
      <c r="O671" s="1" t="s">
        <v>3798</v>
      </c>
      <c r="P671" s="1" t="s">
        <v>3799</v>
      </c>
      <c r="Q671" s="1" t="s">
        <v>2057</v>
      </c>
      <c r="R671" s="1" t="s">
        <v>3831</v>
      </c>
      <c r="S671">
        <v>0</v>
      </c>
      <c r="T671">
        <v>5</v>
      </c>
    </row>
    <row r="672" spans="1:20" x14ac:dyDescent="0.25">
      <c r="A672" s="1" t="s">
        <v>1051</v>
      </c>
      <c r="B672" s="1" t="s">
        <v>1052</v>
      </c>
      <c r="C672" s="1" t="s">
        <v>2158</v>
      </c>
      <c r="D672" s="1" t="s">
        <v>44</v>
      </c>
      <c r="E672" s="1" t="s">
        <v>2372</v>
      </c>
      <c r="F672" s="1" t="s">
        <v>2050</v>
      </c>
      <c r="G672" s="1" t="s">
        <v>3796</v>
      </c>
      <c r="H672" s="1" t="s">
        <v>2052</v>
      </c>
      <c r="I672" s="1" t="s">
        <v>2091</v>
      </c>
      <c r="J672" s="1" t="s">
        <v>3832</v>
      </c>
      <c r="K672" s="1" t="s">
        <v>12</v>
      </c>
      <c r="L672" s="1" t="s">
        <v>2134</v>
      </c>
      <c r="M672" s="1" t="s">
        <v>2094</v>
      </c>
      <c r="N672" s="1" t="s">
        <v>2056</v>
      </c>
      <c r="O672" s="1" t="s">
        <v>3798</v>
      </c>
      <c r="P672" s="1" t="s">
        <v>3799</v>
      </c>
      <c r="Q672" s="1" t="s">
        <v>2057</v>
      </c>
      <c r="R672" s="1" t="s">
        <v>3833</v>
      </c>
      <c r="S672">
        <v>4</v>
      </c>
      <c r="T672">
        <v>3</v>
      </c>
    </row>
    <row r="673" spans="1:20" x14ac:dyDescent="0.25">
      <c r="A673" s="1" t="s">
        <v>840</v>
      </c>
      <c r="B673" s="1" t="s">
        <v>841</v>
      </c>
      <c r="C673" s="1" t="s">
        <v>2148</v>
      </c>
      <c r="D673" s="1" t="s">
        <v>44</v>
      </c>
      <c r="E673" s="1" t="s">
        <v>2372</v>
      </c>
      <c r="F673" s="1" t="s">
        <v>2050</v>
      </c>
      <c r="G673" s="1" t="s">
        <v>3796</v>
      </c>
      <c r="H673" s="1" t="s">
        <v>2052</v>
      </c>
      <c r="I673" s="1" t="s">
        <v>2091</v>
      </c>
      <c r="J673" s="1" t="s">
        <v>3834</v>
      </c>
      <c r="K673" s="1" t="s">
        <v>12</v>
      </c>
      <c r="L673" s="1" t="s">
        <v>2134</v>
      </c>
      <c r="M673" s="1" t="s">
        <v>2094</v>
      </c>
      <c r="N673" s="1" t="s">
        <v>2056</v>
      </c>
      <c r="O673" s="1" t="s">
        <v>3798</v>
      </c>
      <c r="P673" s="1" t="s">
        <v>3799</v>
      </c>
      <c r="Q673" s="1" t="s">
        <v>2057</v>
      </c>
      <c r="R673" s="1" t="s">
        <v>3835</v>
      </c>
      <c r="S673">
        <v>4</v>
      </c>
      <c r="T673">
        <v>3</v>
      </c>
    </row>
    <row r="674" spans="1:20" x14ac:dyDescent="0.25">
      <c r="A674" s="1" t="s">
        <v>1339</v>
      </c>
      <c r="B674" s="1" t="s">
        <v>1340</v>
      </c>
      <c r="C674" s="1" t="s">
        <v>2158</v>
      </c>
      <c r="D674" s="1" t="s">
        <v>44</v>
      </c>
      <c r="E674" s="1" t="s">
        <v>2372</v>
      </c>
      <c r="F674" s="1" t="s">
        <v>2050</v>
      </c>
      <c r="G674" s="1" t="s">
        <v>3796</v>
      </c>
      <c r="H674" s="1" t="s">
        <v>2052</v>
      </c>
      <c r="I674" s="1" t="s">
        <v>2091</v>
      </c>
      <c r="J674" s="1" t="s">
        <v>3836</v>
      </c>
      <c r="K674" s="1" t="s">
        <v>10</v>
      </c>
      <c r="L674" s="1" t="s">
        <v>2113</v>
      </c>
      <c r="M674" s="1" t="s">
        <v>2094</v>
      </c>
      <c r="N674" s="1" t="s">
        <v>2056</v>
      </c>
      <c r="O674" s="1" t="s">
        <v>3798</v>
      </c>
      <c r="P674" s="1" t="s">
        <v>3799</v>
      </c>
      <c r="Q674" s="1" t="s">
        <v>2057</v>
      </c>
      <c r="R674" s="1" t="s">
        <v>3837</v>
      </c>
      <c r="S674">
        <v>0</v>
      </c>
      <c r="T674">
        <v>5</v>
      </c>
    </row>
    <row r="675" spans="1:20" x14ac:dyDescent="0.25">
      <c r="A675" s="1" t="s">
        <v>647</v>
      </c>
      <c r="B675" s="1" t="s">
        <v>648</v>
      </c>
      <c r="C675" s="1" t="s">
        <v>2173</v>
      </c>
      <c r="D675" s="1" t="s">
        <v>44</v>
      </c>
      <c r="E675" s="1" t="s">
        <v>3838</v>
      </c>
      <c r="F675" s="1" t="s">
        <v>2050</v>
      </c>
      <c r="G675" s="1" t="s">
        <v>3796</v>
      </c>
      <c r="H675" s="1" t="s">
        <v>2052</v>
      </c>
      <c r="I675" s="1" t="s">
        <v>2091</v>
      </c>
      <c r="J675" s="1" t="s">
        <v>3839</v>
      </c>
      <c r="K675" s="1" t="s">
        <v>12</v>
      </c>
      <c r="L675" s="1" t="s">
        <v>2113</v>
      </c>
      <c r="M675" s="1" t="s">
        <v>2094</v>
      </c>
      <c r="N675" s="1" t="s">
        <v>2056</v>
      </c>
      <c r="O675" s="1" t="s">
        <v>3798</v>
      </c>
      <c r="P675" s="1" t="s">
        <v>3799</v>
      </c>
      <c r="Q675" s="1" t="s">
        <v>2057</v>
      </c>
      <c r="R675" s="1" t="s">
        <v>3840</v>
      </c>
      <c r="S675">
        <v>4</v>
      </c>
      <c r="T675">
        <v>5</v>
      </c>
    </row>
    <row r="676" spans="1:20" x14ac:dyDescent="0.25">
      <c r="A676" s="1" t="s">
        <v>3841</v>
      </c>
      <c r="B676" s="1" t="s">
        <v>3842</v>
      </c>
      <c r="C676" s="1" t="s">
        <v>2173</v>
      </c>
      <c r="D676" s="1" t="s">
        <v>44</v>
      </c>
      <c r="E676" s="1" t="s">
        <v>2415</v>
      </c>
      <c r="F676" s="1" t="s">
        <v>2050</v>
      </c>
      <c r="G676" s="1" t="s">
        <v>3843</v>
      </c>
      <c r="H676" s="1" t="s">
        <v>2052</v>
      </c>
      <c r="I676" s="1" t="s">
        <v>2091</v>
      </c>
      <c r="J676" s="1" t="s">
        <v>3844</v>
      </c>
      <c r="K676" s="1" t="s">
        <v>12</v>
      </c>
      <c r="L676" s="1" t="s">
        <v>2412</v>
      </c>
      <c r="M676" s="1" t="s">
        <v>2055</v>
      </c>
      <c r="N676" s="1" t="s">
        <v>2056</v>
      </c>
      <c r="O676" s="1" t="s">
        <v>2479</v>
      </c>
      <c r="P676" s="1" t="s">
        <v>2054</v>
      </c>
      <c r="Q676" s="1" t="s">
        <v>2057</v>
      </c>
      <c r="R676" s="1" t="s">
        <v>3845</v>
      </c>
      <c r="S676">
        <v>4</v>
      </c>
      <c r="T676">
        <v>5</v>
      </c>
    </row>
    <row r="677" spans="1:20" x14ac:dyDescent="0.25">
      <c r="A677" s="1" t="s">
        <v>3846</v>
      </c>
      <c r="B677" s="1" t="s">
        <v>5206</v>
      </c>
      <c r="C677" s="1" t="s">
        <v>2173</v>
      </c>
      <c r="D677" s="1" t="s">
        <v>44</v>
      </c>
      <c r="E677" s="1" t="s">
        <v>2214</v>
      </c>
      <c r="F677" s="1" t="s">
        <v>2150</v>
      </c>
      <c r="G677" s="1" t="s">
        <v>3847</v>
      </c>
      <c r="H677" s="1" t="s">
        <v>2052</v>
      </c>
      <c r="I677" s="1" t="s">
        <v>2052</v>
      </c>
      <c r="J677" s="1" t="s">
        <v>3848</v>
      </c>
      <c r="K677" s="1" t="s">
        <v>12</v>
      </c>
      <c r="L677" s="1" t="s">
        <v>2412</v>
      </c>
      <c r="M677" s="1" t="s">
        <v>2055</v>
      </c>
      <c r="N677" s="1" t="s">
        <v>2056</v>
      </c>
      <c r="O677" s="1" t="s">
        <v>3849</v>
      </c>
      <c r="P677" s="1" t="s">
        <v>2054</v>
      </c>
      <c r="Q677" s="1" t="s">
        <v>2057</v>
      </c>
      <c r="R677" s="1" t="s">
        <v>5207</v>
      </c>
      <c r="S677">
        <v>4</v>
      </c>
      <c r="T677">
        <v>5</v>
      </c>
    </row>
    <row r="678" spans="1:20" x14ac:dyDescent="0.25">
      <c r="A678" s="1" t="s">
        <v>357</v>
      </c>
      <c r="B678" s="1" t="s">
        <v>358</v>
      </c>
      <c r="C678" s="1" t="s">
        <v>2088</v>
      </c>
      <c r="D678" s="1" t="s">
        <v>88</v>
      </c>
      <c r="E678" s="1" t="s">
        <v>2214</v>
      </c>
      <c r="F678" s="1" t="s">
        <v>2150</v>
      </c>
      <c r="G678" s="1" t="s">
        <v>3850</v>
      </c>
      <c r="H678" s="1" t="s">
        <v>2052</v>
      </c>
      <c r="I678" s="1" t="s">
        <v>2052</v>
      </c>
      <c r="J678" s="1" t="s">
        <v>3851</v>
      </c>
      <c r="K678" s="1" t="s">
        <v>12</v>
      </c>
      <c r="L678" s="1" t="s">
        <v>2093</v>
      </c>
      <c r="M678" s="1" t="s">
        <v>2094</v>
      </c>
      <c r="N678" s="1" t="s">
        <v>2056</v>
      </c>
      <c r="O678" s="1" t="s">
        <v>3852</v>
      </c>
      <c r="P678" s="1" t="s">
        <v>3853</v>
      </c>
      <c r="Q678" s="1" t="s">
        <v>2057</v>
      </c>
      <c r="R678" s="1" t="s">
        <v>3854</v>
      </c>
      <c r="S678">
        <v>4</v>
      </c>
      <c r="T678">
        <v>7</v>
      </c>
    </row>
    <row r="679" spans="1:20" x14ac:dyDescent="0.25">
      <c r="A679" s="1" t="s">
        <v>538</v>
      </c>
      <c r="B679" s="1" t="s">
        <v>539</v>
      </c>
      <c r="C679" s="1" t="s">
        <v>2313</v>
      </c>
      <c r="D679" s="1" t="s">
        <v>88</v>
      </c>
      <c r="E679" s="1" t="s">
        <v>2214</v>
      </c>
      <c r="F679" s="1" t="s">
        <v>2547</v>
      </c>
      <c r="G679" s="1" t="s">
        <v>2539</v>
      </c>
      <c r="H679" s="1" t="s">
        <v>2052</v>
      </c>
      <c r="I679" s="1" t="s">
        <v>2052</v>
      </c>
      <c r="J679" s="1" t="s">
        <v>3855</v>
      </c>
      <c r="K679" s="1" t="s">
        <v>12</v>
      </c>
      <c r="L679" s="1" t="s">
        <v>2113</v>
      </c>
      <c r="M679" s="1" t="s">
        <v>2094</v>
      </c>
      <c r="N679" s="1" t="s">
        <v>2056</v>
      </c>
      <c r="O679" s="1" t="s">
        <v>2541</v>
      </c>
      <c r="P679" s="1" t="s">
        <v>2571</v>
      </c>
      <c r="Q679" s="1" t="s">
        <v>2057</v>
      </c>
      <c r="R679" s="1" t="s">
        <v>3856</v>
      </c>
      <c r="S679">
        <v>4</v>
      </c>
      <c r="T679">
        <v>5</v>
      </c>
    </row>
    <row r="680" spans="1:20" x14ac:dyDescent="0.25">
      <c r="A680" s="1" t="s">
        <v>3857</v>
      </c>
      <c r="B680" s="1" t="s">
        <v>3858</v>
      </c>
      <c r="C680" s="1" t="s">
        <v>2088</v>
      </c>
      <c r="D680" s="1" t="s">
        <v>88</v>
      </c>
      <c r="E680" s="1" t="s">
        <v>2214</v>
      </c>
      <c r="F680" s="1" t="s">
        <v>2150</v>
      </c>
      <c r="G680" s="1" t="s">
        <v>3847</v>
      </c>
      <c r="H680" s="1" t="s">
        <v>2052</v>
      </c>
      <c r="I680" s="1" t="s">
        <v>2052</v>
      </c>
      <c r="J680" s="1" t="s">
        <v>3859</v>
      </c>
      <c r="K680" s="1" t="s">
        <v>12</v>
      </c>
      <c r="L680" s="1" t="s">
        <v>2590</v>
      </c>
      <c r="M680" s="1" t="s">
        <v>2055</v>
      </c>
      <c r="N680" s="1" t="s">
        <v>2056</v>
      </c>
      <c r="O680" s="1" t="s">
        <v>3849</v>
      </c>
      <c r="P680" s="1" t="s">
        <v>2054</v>
      </c>
      <c r="Q680" s="1" t="s">
        <v>2057</v>
      </c>
      <c r="R680" s="1" t="s">
        <v>3860</v>
      </c>
      <c r="S680">
        <v>4</v>
      </c>
      <c r="T680">
        <v>7</v>
      </c>
    </row>
    <row r="681" spans="1:20" x14ac:dyDescent="0.25">
      <c r="A681" s="1" t="s">
        <v>1618</v>
      </c>
      <c r="B681" s="1" t="s">
        <v>1619</v>
      </c>
      <c r="C681" s="1" t="s">
        <v>2120</v>
      </c>
      <c r="D681" s="1" t="s">
        <v>999</v>
      </c>
      <c r="E681" s="1" t="s">
        <v>2121</v>
      </c>
      <c r="F681" s="1" t="s">
        <v>2100</v>
      </c>
      <c r="G681" s="1" t="s">
        <v>3861</v>
      </c>
      <c r="H681" s="1" t="s">
        <v>2125</v>
      </c>
      <c r="I681" s="1" t="s">
        <v>2091</v>
      </c>
      <c r="J681" s="1" t="s">
        <v>3862</v>
      </c>
      <c r="K681" s="1" t="s">
        <v>10</v>
      </c>
      <c r="L681" s="1" t="s">
        <v>2113</v>
      </c>
      <c r="M681" s="1" t="s">
        <v>2094</v>
      </c>
      <c r="N681" s="1" t="s">
        <v>2105</v>
      </c>
      <c r="O681" s="1" t="s">
        <v>3863</v>
      </c>
      <c r="P681" s="1" t="s">
        <v>3741</v>
      </c>
      <c r="Q681" s="1" t="s">
        <v>2057</v>
      </c>
      <c r="R681" s="1" t="s">
        <v>3864</v>
      </c>
      <c r="S681">
        <v>0</v>
      </c>
      <c r="T681">
        <v>5</v>
      </c>
    </row>
    <row r="682" spans="1:20" x14ac:dyDescent="0.25">
      <c r="A682" s="1" t="s">
        <v>1485</v>
      </c>
      <c r="B682" s="1" t="s">
        <v>1486</v>
      </c>
      <c r="C682" s="1" t="s">
        <v>2109</v>
      </c>
      <c r="D682" s="1" t="s">
        <v>29</v>
      </c>
      <c r="E682" s="1" t="s">
        <v>2827</v>
      </c>
      <c r="F682" s="1" t="s">
        <v>2050</v>
      </c>
      <c r="G682" s="1" t="s">
        <v>3865</v>
      </c>
      <c r="H682" s="1" t="s">
        <v>2052</v>
      </c>
      <c r="I682" s="1" t="s">
        <v>2091</v>
      </c>
      <c r="J682" s="1" t="s">
        <v>3866</v>
      </c>
      <c r="K682" s="1" t="s">
        <v>12</v>
      </c>
      <c r="L682" s="1" t="s">
        <v>2274</v>
      </c>
      <c r="M682" s="1" t="s">
        <v>2094</v>
      </c>
      <c r="N682" s="1" t="s">
        <v>2105</v>
      </c>
      <c r="O682" s="1" t="s">
        <v>3867</v>
      </c>
      <c r="P682" s="1" t="s">
        <v>3868</v>
      </c>
      <c r="Q682" s="1" t="s">
        <v>2057</v>
      </c>
      <c r="R682" s="1" t="s">
        <v>3869</v>
      </c>
      <c r="S682">
        <v>4</v>
      </c>
      <c r="T682">
        <v>2</v>
      </c>
    </row>
    <row r="683" spans="1:20" x14ac:dyDescent="0.25">
      <c r="A683" s="1" t="s">
        <v>1877</v>
      </c>
      <c r="B683" s="1" t="s">
        <v>1878</v>
      </c>
      <c r="C683" s="1" t="s">
        <v>2120</v>
      </c>
      <c r="D683" s="1" t="s">
        <v>999</v>
      </c>
      <c r="E683" s="1" t="s">
        <v>2121</v>
      </c>
      <c r="F683" s="1" t="s">
        <v>2111</v>
      </c>
      <c r="G683" s="1" t="s">
        <v>2124</v>
      </c>
      <c r="H683" s="1" t="s">
        <v>2125</v>
      </c>
      <c r="I683" s="1" t="s">
        <v>2091</v>
      </c>
      <c r="J683" s="1" t="s">
        <v>3870</v>
      </c>
      <c r="K683" s="1" t="s">
        <v>10</v>
      </c>
      <c r="L683" s="1" t="s">
        <v>2104</v>
      </c>
      <c r="M683" s="1" t="s">
        <v>2094</v>
      </c>
      <c r="N683" s="1" t="s">
        <v>2105</v>
      </c>
      <c r="O683" s="1" t="s">
        <v>2127</v>
      </c>
      <c r="P683" s="1" t="s">
        <v>2096</v>
      </c>
      <c r="Q683" s="1" t="s">
        <v>2057</v>
      </c>
      <c r="R683" s="1" t="s">
        <v>3871</v>
      </c>
      <c r="S683">
        <v>0</v>
      </c>
      <c r="T683">
        <v>1</v>
      </c>
    </row>
    <row r="684" spans="1:20" x14ac:dyDescent="0.25">
      <c r="A684" s="1" t="s">
        <v>677</v>
      </c>
      <c r="B684" s="1" t="s">
        <v>678</v>
      </c>
      <c r="C684" s="1" t="s">
        <v>2173</v>
      </c>
      <c r="D684" s="1" t="s">
        <v>44</v>
      </c>
      <c r="E684" s="1" t="s">
        <v>3731</v>
      </c>
      <c r="F684" s="1" t="s">
        <v>2050</v>
      </c>
      <c r="G684" s="1" t="s">
        <v>2828</v>
      </c>
      <c r="H684" s="1" t="s">
        <v>2052</v>
      </c>
      <c r="I684" s="1" t="s">
        <v>2091</v>
      </c>
      <c r="J684" s="1" t="s">
        <v>3872</v>
      </c>
      <c r="K684" s="1" t="s">
        <v>679</v>
      </c>
      <c r="L684" s="1" t="s">
        <v>2113</v>
      </c>
      <c r="M684" s="1" t="s">
        <v>2094</v>
      </c>
      <c r="N684" s="1" t="s">
        <v>2056</v>
      </c>
      <c r="O684" s="1" t="s">
        <v>2830</v>
      </c>
      <c r="P684" s="1" t="s">
        <v>2831</v>
      </c>
      <c r="Q684" s="1" t="s">
        <v>2057</v>
      </c>
      <c r="R684" s="1" t="s">
        <v>3873</v>
      </c>
      <c r="S684">
        <v>4</v>
      </c>
      <c r="T684">
        <v>5</v>
      </c>
    </row>
    <row r="685" spans="1:20" x14ac:dyDescent="0.25">
      <c r="A685" s="1" t="s">
        <v>1845</v>
      </c>
      <c r="B685" s="1" t="s">
        <v>1846</v>
      </c>
      <c r="C685" s="1" t="s">
        <v>2132</v>
      </c>
      <c r="D685" s="1" t="s">
        <v>999</v>
      </c>
      <c r="E685" s="1" t="s">
        <v>2121</v>
      </c>
      <c r="F685" s="1" t="s">
        <v>2111</v>
      </c>
      <c r="G685" s="1" t="s">
        <v>2124</v>
      </c>
      <c r="H685" s="1" t="s">
        <v>2125</v>
      </c>
      <c r="I685" s="1" t="s">
        <v>2091</v>
      </c>
      <c r="J685" s="1" t="s">
        <v>3874</v>
      </c>
      <c r="K685" s="1" t="s">
        <v>10</v>
      </c>
      <c r="L685" s="1" t="s">
        <v>2134</v>
      </c>
      <c r="M685" s="1" t="s">
        <v>2094</v>
      </c>
      <c r="N685" s="1" t="s">
        <v>2105</v>
      </c>
      <c r="O685" s="1" t="s">
        <v>2127</v>
      </c>
      <c r="P685" s="1" t="s">
        <v>2096</v>
      </c>
      <c r="Q685" s="1" t="s">
        <v>2057</v>
      </c>
      <c r="R685" s="1" t="s">
        <v>3875</v>
      </c>
      <c r="S685">
        <v>0</v>
      </c>
      <c r="T685">
        <v>3</v>
      </c>
    </row>
    <row r="686" spans="1:20" x14ac:dyDescent="0.25">
      <c r="A686" s="1" t="s">
        <v>1053</v>
      </c>
      <c r="B686" s="1" t="s">
        <v>1054</v>
      </c>
      <c r="C686" s="1" t="s">
        <v>2158</v>
      </c>
      <c r="D686" s="1" t="s">
        <v>44</v>
      </c>
      <c r="E686" s="1" t="s">
        <v>2827</v>
      </c>
      <c r="F686" s="1" t="s">
        <v>2050</v>
      </c>
      <c r="G686" s="1" t="s">
        <v>3876</v>
      </c>
      <c r="H686" s="1" t="s">
        <v>2052</v>
      </c>
      <c r="I686" s="1" t="s">
        <v>2091</v>
      </c>
      <c r="J686" s="1" t="s">
        <v>3877</v>
      </c>
      <c r="K686" s="1" t="s">
        <v>12</v>
      </c>
      <c r="L686" s="1" t="s">
        <v>2134</v>
      </c>
      <c r="M686" s="1" t="s">
        <v>2094</v>
      </c>
      <c r="N686" s="1" t="s">
        <v>2056</v>
      </c>
      <c r="O686" s="1" t="s">
        <v>3878</v>
      </c>
      <c r="P686" s="1" t="s">
        <v>2831</v>
      </c>
      <c r="Q686" s="1" t="s">
        <v>2057</v>
      </c>
      <c r="R686" s="1" t="s">
        <v>3879</v>
      </c>
      <c r="S686">
        <v>4</v>
      </c>
      <c r="T686">
        <v>3</v>
      </c>
    </row>
    <row r="687" spans="1:20" x14ac:dyDescent="0.25">
      <c r="A687" s="1" t="s">
        <v>1819</v>
      </c>
      <c r="B687" s="1" t="s">
        <v>1820</v>
      </c>
      <c r="C687" s="1" t="s">
        <v>2136</v>
      </c>
      <c r="D687" s="1" t="s">
        <v>29</v>
      </c>
      <c r="E687" s="1" t="s">
        <v>2121</v>
      </c>
      <c r="F687" s="1" t="s">
        <v>2111</v>
      </c>
      <c r="G687" s="1" t="s">
        <v>2124</v>
      </c>
      <c r="H687" s="1" t="s">
        <v>2052</v>
      </c>
      <c r="I687" s="1" t="s">
        <v>2091</v>
      </c>
      <c r="J687" s="1" t="s">
        <v>3880</v>
      </c>
      <c r="K687" s="1" t="s">
        <v>10</v>
      </c>
      <c r="L687" s="1" t="s">
        <v>2104</v>
      </c>
      <c r="M687" s="1" t="s">
        <v>2094</v>
      </c>
      <c r="N687" s="1" t="s">
        <v>2105</v>
      </c>
      <c r="O687" s="1" t="s">
        <v>2127</v>
      </c>
      <c r="P687" s="1" t="s">
        <v>2096</v>
      </c>
      <c r="Q687" s="1" t="s">
        <v>2057</v>
      </c>
      <c r="R687" s="1" t="s">
        <v>5240</v>
      </c>
      <c r="S687">
        <v>0</v>
      </c>
      <c r="T687">
        <v>1</v>
      </c>
    </row>
    <row r="688" spans="1:20" x14ac:dyDescent="0.25">
      <c r="A688" s="1" t="s">
        <v>1260</v>
      </c>
      <c r="B688" s="1" t="s">
        <v>1261</v>
      </c>
      <c r="C688" s="1" t="s">
        <v>2256</v>
      </c>
      <c r="D688" s="1" t="s">
        <v>44</v>
      </c>
      <c r="E688" s="1" t="s">
        <v>2827</v>
      </c>
      <c r="F688" s="1" t="s">
        <v>2050</v>
      </c>
      <c r="G688" s="1" t="s">
        <v>3876</v>
      </c>
      <c r="H688" s="1" t="s">
        <v>2052</v>
      </c>
      <c r="I688" s="1" t="s">
        <v>2091</v>
      </c>
      <c r="J688" s="1" t="s">
        <v>3881</v>
      </c>
      <c r="K688" s="1" t="s">
        <v>12</v>
      </c>
      <c r="L688" s="1" t="s">
        <v>2134</v>
      </c>
      <c r="M688" s="1" t="s">
        <v>2094</v>
      </c>
      <c r="N688" s="1" t="s">
        <v>2056</v>
      </c>
      <c r="O688" s="1" t="s">
        <v>3878</v>
      </c>
      <c r="P688" s="1" t="s">
        <v>2831</v>
      </c>
      <c r="Q688" s="1" t="s">
        <v>2057</v>
      </c>
      <c r="R688" s="1" t="s">
        <v>3882</v>
      </c>
      <c r="S688">
        <v>4</v>
      </c>
      <c r="T688">
        <v>3</v>
      </c>
    </row>
    <row r="689" spans="1:20" x14ac:dyDescent="0.25">
      <c r="A689" s="1" t="s">
        <v>1625</v>
      </c>
      <c r="B689" s="1" t="s">
        <v>1626</v>
      </c>
      <c r="C689" s="1" t="s">
        <v>2120</v>
      </c>
      <c r="D689" s="1" t="s">
        <v>29</v>
      </c>
      <c r="E689" s="1" t="s">
        <v>2121</v>
      </c>
      <c r="F689" s="1" t="s">
        <v>2100</v>
      </c>
      <c r="G689" s="1" t="s">
        <v>3883</v>
      </c>
      <c r="H689" s="1" t="s">
        <v>2052</v>
      </c>
      <c r="I689" s="1" t="s">
        <v>2091</v>
      </c>
      <c r="J689" s="1" t="s">
        <v>5500</v>
      </c>
      <c r="K689" s="1" t="s">
        <v>10</v>
      </c>
      <c r="L689" s="1" t="s">
        <v>2104</v>
      </c>
      <c r="M689" s="1" t="s">
        <v>2094</v>
      </c>
      <c r="N689" s="1" t="s">
        <v>2105</v>
      </c>
      <c r="O689" s="1" t="s">
        <v>3884</v>
      </c>
      <c r="P689" s="1" t="s">
        <v>3885</v>
      </c>
      <c r="Q689" s="1" t="s">
        <v>2057</v>
      </c>
      <c r="R689" s="1" t="s">
        <v>3886</v>
      </c>
      <c r="S689">
        <v>0</v>
      </c>
      <c r="T689">
        <v>1</v>
      </c>
    </row>
    <row r="690" spans="1:20" x14ac:dyDescent="0.25">
      <c r="A690" s="1" t="s">
        <v>1262</v>
      </c>
      <c r="B690" s="1" t="s">
        <v>1263</v>
      </c>
      <c r="C690" s="1" t="s">
        <v>2256</v>
      </c>
      <c r="D690" s="1" t="s">
        <v>44</v>
      </c>
      <c r="E690" s="1" t="s">
        <v>2827</v>
      </c>
      <c r="F690" s="1" t="s">
        <v>2050</v>
      </c>
      <c r="G690" s="1" t="s">
        <v>3887</v>
      </c>
      <c r="H690" s="1" t="s">
        <v>2052</v>
      </c>
      <c r="I690" s="1" t="s">
        <v>2091</v>
      </c>
      <c r="J690" s="1" t="s">
        <v>3888</v>
      </c>
      <c r="K690" s="1" t="s">
        <v>11</v>
      </c>
      <c r="L690" s="1" t="s">
        <v>2113</v>
      </c>
      <c r="M690" s="1" t="s">
        <v>2094</v>
      </c>
      <c r="N690" s="1" t="s">
        <v>2056</v>
      </c>
      <c r="O690" s="1" t="s">
        <v>3889</v>
      </c>
      <c r="P690" s="1" t="s">
        <v>3868</v>
      </c>
      <c r="Q690" s="1" t="s">
        <v>2057</v>
      </c>
      <c r="R690" s="1" t="s">
        <v>3890</v>
      </c>
      <c r="S690">
        <v>2</v>
      </c>
      <c r="T690">
        <v>5</v>
      </c>
    </row>
    <row r="691" spans="1:20" x14ac:dyDescent="0.25">
      <c r="A691" s="1" t="s">
        <v>1341</v>
      </c>
      <c r="B691" s="1" t="s">
        <v>1342</v>
      </c>
      <c r="C691" s="1" t="s">
        <v>2256</v>
      </c>
      <c r="D691" s="1" t="s">
        <v>44</v>
      </c>
      <c r="E691" s="1" t="s">
        <v>2827</v>
      </c>
      <c r="F691" s="1" t="s">
        <v>2050</v>
      </c>
      <c r="G691" s="1" t="s">
        <v>2828</v>
      </c>
      <c r="H691" s="1" t="s">
        <v>2052</v>
      </c>
      <c r="I691" s="1" t="s">
        <v>2091</v>
      </c>
      <c r="J691" s="1" t="s">
        <v>3891</v>
      </c>
      <c r="K691" s="1" t="s">
        <v>12</v>
      </c>
      <c r="L691" s="1" t="s">
        <v>2641</v>
      </c>
      <c r="M691" s="1" t="s">
        <v>2094</v>
      </c>
      <c r="N691" s="1" t="s">
        <v>2056</v>
      </c>
      <c r="O691" s="1" t="s">
        <v>2830</v>
      </c>
      <c r="P691" s="1" t="s">
        <v>2831</v>
      </c>
      <c r="Q691" s="1" t="s">
        <v>2057</v>
      </c>
      <c r="R691" s="1" t="s">
        <v>3892</v>
      </c>
      <c r="S691">
        <v>4</v>
      </c>
      <c r="T691">
        <v>0.5</v>
      </c>
    </row>
    <row r="692" spans="1:20" x14ac:dyDescent="0.25">
      <c r="A692" s="1" t="s">
        <v>1379</v>
      </c>
      <c r="B692" s="1" t="s">
        <v>5155</v>
      </c>
      <c r="C692" s="1" t="s">
        <v>2256</v>
      </c>
      <c r="D692" s="1" t="s">
        <v>44</v>
      </c>
      <c r="E692" s="1" t="s">
        <v>2827</v>
      </c>
      <c r="F692" s="1" t="s">
        <v>2050</v>
      </c>
      <c r="G692" s="1" t="s">
        <v>3876</v>
      </c>
      <c r="H692" s="1" t="s">
        <v>2052</v>
      </c>
      <c r="I692" s="1" t="s">
        <v>2091</v>
      </c>
      <c r="J692" s="1" t="s">
        <v>5168</v>
      </c>
      <c r="K692" s="1" t="s">
        <v>12</v>
      </c>
      <c r="L692" s="1" t="s">
        <v>2134</v>
      </c>
      <c r="M692" s="1" t="s">
        <v>2094</v>
      </c>
      <c r="N692" s="1" t="s">
        <v>2056</v>
      </c>
      <c r="O692" s="1" t="s">
        <v>3878</v>
      </c>
      <c r="P692" s="1" t="s">
        <v>2831</v>
      </c>
      <c r="Q692" s="1" t="s">
        <v>2057</v>
      </c>
      <c r="R692" s="1" t="s">
        <v>5169</v>
      </c>
      <c r="S692">
        <v>4</v>
      </c>
      <c r="T692">
        <v>3</v>
      </c>
    </row>
    <row r="693" spans="1:20" x14ac:dyDescent="0.25">
      <c r="A693" s="1" t="s">
        <v>1427</v>
      </c>
      <c r="B693" s="1" t="s">
        <v>1428</v>
      </c>
      <c r="C693" s="1" t="s">
        <v>2109</v>
      </c>
      <c r="D693" s="1" t="s">
        <v>29</v>
      </c>
      <c r="E693" s="1" t="s">
        <v>2110</v>
      </c>
      <c r="F693" s="1" t="s">
        <v>2100</v>
      </c>
      <c r="G693" s="1" t="s">
        <v>3738</v>
      </c>
      <c r="H693" s="1" t="s">
        <v>2052</v>
      </c>
      <c r="I693" s="1" t="s">
        <v>2091</v>
      </c>
      <c r="J693" s="1" t="s">
        <v>3893</v>
      </c>
      <c r="K693" s="1" t="s">
        <v>10</v>
      </c>
      <c r="L693" s="1" t="s">
        <v>2113</v>
      </c>
      <c r="M693" s="1" t="s">
        <v>2094</v>
      </c>
      <c r="N693" s="1" t="s">
        <v>2105</v>
      </c>
      <c r="O693" s="1" t="s">
        <v>3740</v>
      </c>
      <c r="P693" s="1" t="s">
        <v>3741</v>
      </c>
      <c r="Q693" s="1" t="s">
        <v>2057</v>
      </c>
      <c r="R693" s="1" t="s">
        <v>3894</v>
      </c>
      <c r="S693">
        <v>0</v>
      </c>
      <c r="T693">
        <v>5</v>
      </c>
    </row>
    <row r="694" spans="1:20" x14ac:dyDescent="0.25">
      <c r="A694" s="1" t="s">
        <v>842</v>
      </c>
      <c r="B694" s="1" t="s">
        <v>843</v>
      </c>
      <c r="C694" s="1" t="s">
        <v>2148</v>
      </c>
      <c r="D694" s="1" t="s">
        <v>44</v>
      </c>
      <c r="E694" s="1" t="s">
        <v>3731</v>
      </c>
      <c r="F694" s="1" t="s">
        <v>2050</v>
      </c>
      <c r="G694" s="1" t="s">
        <v>2828</v>
      </c>
      <c r="H694" s="1" t="s">
        <v>2052</v>
      </c>
      <c r="I694" s="1" t="s">
        <v>2091</v>
      </c>
      <c r="J694" s="1" t="s">
        <v>3895</v>
      </c>
      <c r="K694" s="1" t="s">
        <v>12</v>
      </c>
      <c r="L694" s="1" t="s">
        <v>2134</v>
      </c>
      <c r="M694" s="1" t="s">
        <v>2094</v>
      </c>
      <c r="N694" s="1" t="s">
        <v>2056</v>
      </c>
      <c r="O694" s="1" t="s">
        <v>2830</v>
      </c>
      <c r="P694" s="1" t="s">
        <v>2831</v>
      </c>
      <c r="Q694" s="1" t="s">
        <v>2057</v>
      </c>
      <c r="R694" s="1" t="s">
        <v>3896</v>
      </c>
      <c r="S694">
        <v>4</v>
      </c>
      <c r="T694">
        <v>3</v>
      </c>
    </row>
    <row r="695" spans="1:20" x14ac:dyDescent="0.25">
      <c r="A695" s="1" t="s">
        <v>1821</v>
      </c>
      <c r="B695" s="1" t="s">
        <v>1822</v>
      </c>
      <c r="C695" s="1" t="s">
        <v>2132</v>
      </c>
      <c r="D695" s="1" t="s">
        <v>29</v>
      </c>
      <c r="E695" s="1" t="s">
        <v>2121</v>
      </c>
      <c r="F695" s="1" t="s">
        <v>2111</v>
      </c>
      <c r="G695" s="1" t="s">
        <v>2124</v>
      </c>
      <c r="H695" s="1" t="s">
        <v>2052</v>
      </c>
      <c r="I695" s="1" t="s">
        <v>2091</v>
      </c>
      <c r="J695" s="1" t="s">
        <v>3897</v>
      </c>
      <c r="K695" s="1" t="s">
        <v>10</v>
      </c>
      <c r="L695" s="1" t="s">
        <v>2134</v>
      </c>
      <c r="M695" s="1" t="s">
        <v>2094</v>
      </c>
      <c r="N695" s="1" t="s">
        <v>2105</v>
      </c>
      <c r="O695" s="1" t="s">
        <v>2127</v>
      </c>
      <c r="P695" s="1" t="s">
        <v>2096</v>
      </c>
      <c r="Q695" s="1" t="s">
        <v>2057</v>
      </c>
      <c r="R695" s="1" t="s">
        <v>3898</v>
      </c>
      <c r="S695">
        <v>0</v>
      </c>
      <c r="T695">
        <v>3</v>
      </c>
    </row>
    <row r="696" spans="1:20" x14ac:dyDescent="0.25">
      <c r="A696" s="1" t="s">
        <v>1081</v>
      </c>
      <c r="B696" s="1" t="s">
        <v>1082</v>
      </c>
      <c r="C696" s="1" t="s">
        <v>2158</v>
      </c>
      <c r="D696" s="1" t="s">
        <v>44</v>
      </c>
      <c r="E696" s="1" t="s">
        <v>2827</v>
      </c>
      <c r="F696" s="1" t="s">
        <v>2050</v>
      </c>
      <c r="G696" s="1" t="s">
        <v>2828</v>
      </c>
      <c r="H696" s="1" t="s">
        <v>2052</v>
      </c>
      <c r="I696" s="1" t="s">
        <v>2091</v>
      </c>
      <c r="J696" s="1" t="s">
        <v>3899</v>
      </c>
      <c r="K696" s="1" t="s">
        <v>10</v>
      </c>
      <c r="L696" s="1" t="s">
        <v>2093</v>
      </c>
      <c r="M696" s="1" t="s">
        <v>2094</v>
      </c>
      <c r="N696" s="1" t="s">
        <v>2056</v>
      </c>
      <c r="O696" s="1" t="s">
        <v>2830</v>
      </c>
      <c r="P696" s="1" t="s">
        <v>2831</v>
      </c>
      <c r="Q696" s="1" t="s">
        <v>2057</v>
      </c>
      <c r="R696" s="1" t="s">
        <v>3900</v>
      </c>
      <c r="S696">
        <v>0</v>
      </c>
      <c r="T696">
        <v>7</v>
      </c>
    </row>
    <row r="697" spans="1:20" x14ac:dyDescent="0.25">
      <c r="A697" s="1" t="s">
        <v>1996</v>
      </c>
      <c r="B697" s="1" t="s">
        <v>1997</v>
      </c>
      <c r="C697" s="1" t="s">
        <v>2137</v>
      </c>
      <c r="D697" s="1" t="s">
        <v>1280</v>
      </c>
      <c r="E697" s="1" t="s">
        <v>2099</v>
      </c>
      <c r="F697" s="1" t="s">
        <v>2111</v>
      </c>
      <c r="G697" s="1" t="s">
        <v>3901</v>
      </c>
      <c r="H697" s="1" t="s">
        <v>3067</v>
      </c>
      <c r="I697" s="1" t="s">
        <v>2091</v>
      </c>
      <c r="J697" s="1" t="s">
        <v>3902</v>
      </c>
      <c r="K697" s="1" t="s">
        <v>10</v>
      </c>
      <c r="L697" s="1" t="s">
        <v>1933</v>
      </c>
      <c r="M697" s="1" t="s">
        <v>2055</v>
      </c>
      <c r="N697" s="1" t="s">
        <v>2105</v>
      </c>
      <c r="O697" s="1" t="s">
        <v>3903</v>
      </c>
      <c r="P697" s="1" t="s">
        <v>2096</v>
      </c>
      <c r="Q697" s="1" t="s">
        <v>2057</v>
      </c>
      <c r="R697" s="1" t="s">
        <v>3904</v>
      </c>
      <c r="S697">
        <v>0</v>
      </c>
      <c r="T697">
        <v>0.5</v>
      </c>
    </row>
    <row r="698" spans="1:20" x14ac:dyDescent="0.25">
      <c r="A698" s="1" t="s">
        <v>5125</v>
      </c>
      <c r="B698" s="1" t="s">
        <v>5126</v>
      </c>
      <c r="C698" s="1" t="s">
        <v>2158</v>
      </c>
      <c r="D698" s="1" t="s">
        <v>44</v>
      </c>
      <c r="E698" s="1" t="s">
        <v>2827</v>
      </c>
      <c r="F698" s="1" t="s">
        <v>2050</v>
      </c>
      <c r="G698" s="1" t="s">
        <v>2828</v>
      </c>
      <c r="H698" s="1" t="s">
        <v>2052</v>
      </c>
      <c r="I698" s="1" t="s">
        <v>2091</v>
      </c>
      <c r="J698" s="1" t="s">
        <v>5109</v>
      </c>
      <c r="K698" s="1" t="s">
        <v>12</v>
      </c>
      <c r="L698" s="1" t="s">
        <v>379</v>
      </c>
      <c r="M698" s="1" t="s">
        <v>2055</v>
      </c>
      <c r="N698" s="1" t="s">
        <v>2056</v>
      </c>
      <c r="O698" s="1" t="s">
        <v>2830</v>
      </c>
      <c r="P698" s="1" t="s">
        <v>2831</v>
      </c>
      <c r="Q698" s="1" t="s">
        <v>2057</v>
      </c>
      <c r="R698" s="1" t="s">
        <v>5127</v>
      </c>
      <c r="S698">
        <v>4</v>
      </c>
      <c r="T698">
        <v>3</v>
      </c>
    </row>
    <row r="699" spans="1:20" x14ac:dyDescent="0.25">
      <c r="A699" s="1" t="s">
        <v>5281</v>
      </c>
      <c r="B699" s="1" t="s">
        <v>5282</v>
      </c>
      <c r="C699" s="1" t="s">
        <v>2173</v>
      </c>
      <c r="D699" s="1" t="s">
        <v>44</v>
      </c>
      <c r="E699" s="1" t="s">
        <v>2827</v>
      </c>
      <c r="F699" s="1" t="s">
        <v>2050</v>
      </c>
      <c r="G699" s="1" t="s">
        <v>2828</v>
      </c>
      <c r="H699" s="1" t="s">
        <v>2052</v>
      </c>
      <c r="I699" s="1" t="s">
        <v>2091</v>
      </c>
      <c r="J699" s="1" t="s">
        <v>5283</v>
      </c>
      <c r="K699" s="1" t="s">
        <v>12</v>
      </c>
      <c r="L699" s="1" t="s">
        <v>5279</v>
      </c>
      <c r="M699" s="1" t="s">
        <v>2055</v>
      </c>
      <c r="N699" s="1" t="s">
        <v>2056</v>
      </c>
      <c r="O699" s="1" t="s">
        <v>2830</v>
      </c>
      <c r="P699" s="1" t="s">
        <v>2831</v>
      </c>
      <c r="Q699" s="1" t="s">
        <v>2057</v>
      </c>
      <c r="R699" s="1" t="s">
        <v>5284</v>
      </c>
      <c r="S699">
        <v>4</v>
      </c>
      <c r="T699">
        <v>3</v>
      </c>
    </row>
    <row r="700" spans="1:20" x14ac:dyDescent="0.25">
      <c r="A700" s="1" t="s">
        <v>1264</v>
      </c>
      <c r="B700" s="1" t="s">
        <v>1265</v>
      </c>
      <c r="C700" s="1" t="s">
        <v>2256</v>
      </c>
      <c r="D700" s="1" t="s">
        <v>44</v>
      </c>
      <c r="E700" s="1" t="s">
        <v>2827</v>
      </c>
      <c r="F700" s="1" t="s">
        <v>2050</v>
      </c>
      <c r="G700" s="1" t="s">
        <v>2828</v>
      </c>
      <c r="H700" s="1" t="s">
        <v>2052</v>
      </c>
      <c r="I700" s="1" t="s">
        <v>2091</v>
      </c>
      <c r="J700" s="1" t="s">
        <v>3905</v>
      </c>
      <c r="K700" s="1" t="s">
        <v>12</v>
      </c>
      <c r="L700" s="1" t="s">
        <v>2104</v>
      </c>
      <c r="M700" s="1" t="s">
        <v>2094</v>
      </c>
      <c r="N700" s="1" t="s">
        <v>2056</v>
      </c>
      <c r="O700" s="1" t="s">
        <v>2830</v>
      </c>
      <c r="P700" s="1" t="s">
        <v>2831</v>
      </c>
      <c r="Q700" s="1" t="s">
        <v>2057</v>
      </c>
      <c r="R700" s="1" t="s">
        <v>3906</v>
      </c>
      <c r="S700">
        <v>4</v>
      </c>
      <c r="T700">
        <v>1</v>
      </c>
    </row>
    <row r="701" spans="1:20" x14ac:dyDescent="0.25">
      <c r="A701" s="1" t="s">
        <v>1055</v>
      </c>
      <c r="B701" s="1" t="s">
        <v>1056</v>
      </c>
      <c r="C701" s="1" t="s">
        <v>2158</v>
      </c>
      <c r="D701" s="1" t="s">
        <v>44</v>
      </c>
      <c r="E701" s="1" t="s">
        <v>2827</v>
      </c>
      <c r="F701" s="1" t="s">
        <v>2050</v>
      </c>
      <c r="G701" s="1" t="s">
        <v>2828</v>
      </c>
      <c r="H701" s="1" t="s">
        <v>2052</v>
      </c>
      <c r="I701" s="1" t="s">
        <v>2091</v>
      </c>
      <c r="J701" s="1" t="s">
        <v>3907</v>
      </c>
      <c r="K701" s="1" t="s">
        <v>12</v>
      </c>
      <c r="L701" s="1" t="s">
        <v>2104</v>
      </c>
      <c r="M701" s="1" t="s">
        <v>2094</v>
      </c>
      <c r="N701" s="1" t="s">
        <v>2056</v>
      </c>
      <c r="O701" s="1" t="s">
        <v>2830</v>
      </c>
      <c r="P701" s="1" t="s">
        <v>2831</v>
      </c>
      <c r="Q701" s="1" t="s">
        <v>2057</v>
      </c>
      <c r="R701" s="1" t="s">
        <v>3908</v>
      </c>
      <c r="S701">
        <v>4</v>
      </c>
      <c r="T701">
        <v>1</v>
      </c>
    </row>
    <row r="702" spans="1:20" x14ac:dyDescent="0.25">
      <c r="A702" s="1" t="s">
        <v>1057</v>
      </c>
      <c r="B702" s="1" t="s">
        <v>1058</v>
      </c>
      <c r="C702" s="1" t="s">
        <v>2158</v>
      </c>
      <c r="D702" s="1" t="s">
        <v>44</v>
      </c>
      <c r="E702" s="1" t="s">
        <v>2827</v>
      </c>
      <c r="F702" s="1" t="s">
        <v>2050</v>
      </c>
      <c r="G702" s="1" t="s">
        <v>2828</v>
      </c>
      <c r="H702" s="1" t="s">
        <v>2052</v>
      </c>
      <c r="I702" s="1" t="s">
        <v>2091</v>
      </c>
      <c r="J702" s="1" t="s">
        <v>3909</v>
      </c>
      <c r="K702" s="1" t="s">
        <v>10</v>
      </c>
      <c r="L702" s="1" t="s">
        <v>2113</v>
      </c>
      <c r="M702" s="1" t="s">
        <v>2094</v>
      </c>
      <c r="N702" s="1" t="s">
        <v>2056</v>
      </c>
      <c r="O702" s="1" t="s">
        <v>2830</v>
      </c>
      <c r="P702" s="1" t="s">
        <v>2831</v>
      </c>
      <c r="Q702" s="1" t="s">
        <v>2057</v>
      </c>
      <c r="R702" s="1" t="s">
        <v>3910</v>
      </c>
      <c r="S702">
        <v>0</v>
      </c>
      <c r="T702">
        <v>5</v>
      </c>
    </row>
    <row r="703" spans="1:20" x14ac:dyDescent="0.25">
      <c r="A703" s="1" t="s">
        <v>1757</v>
      </c>
      <c r="B703" s="1" t="s">
        <v>1758</v>
      </c>
      <c r="C703" s="1" t="s">
        <v>2136</v>
      </c>
      <c r="D703" s="1" t="s">
        <v>29</v>
      </c>
      <c r="E703" s="1" t="s">
        <v>2121</v>
      </c>
      <c r="F703" s="1" t="s">
        <v>2100</v>
      </c>
      <c r="G703" s="1" t="s">
        <v>3911</v>
      </c>
      <c r="H703" s="1" t="s">
        <v>2052</v>
      </c>
      <c r="I703" s="1" t="s">
        <v>2091</v>
      </c>
      <c r="J703" s="1" t="s">
        <v>3912</v>
      </c>
      <c r="K703" s="1" t="s">
        <v>10</v>
      </c>
      <c r="L703" s="1" t="s">
        <v>2104</v>
      </c>
      <c r="M703" s="1" t="s">
        <v>2094</v>
      </c>
      <c r="N703" s="1" t="s">
        <v>2105</v>
      </c>
      <c r="O703" s="1" t="s">
        <v>3913</v>
      </c>
      <c r="P703" s="1" t="s">
        <v>3914</v>
      </c>
      <c r="Q703" s="1" t="s">
        <v>2057</v>
      </c>
      <c r="R703" s="1" t="s">
        <v>3915</v>
      </c>
      <c r="S703">
        <v>0</v>
      </c>
      <c r="T703">
        <v>1</v>
      </c>
    </row>
    <row r="704" spans="1:20" x14ac:dyDescent="0.25">
      <c r="A704" s="1" t="s">
        <v>5090</v>
      </c>
      <c r="B704" s="1" t="s">
        <v>5091</v>
      </c>
      <c r="C704" s="1" t="s">
        <v>2158</v>
      </c>
      <c r="D704" s="1" t="s">
        <v>29</v>
      </c>
      <c r="E704" s="1" t="s">
        <v>2965</v>
      </c>
      <c r="F704" s="1" t="s">
        <v>2100</v>
      </c>
      <c r="G704" s="1" t="s">
        <v>2966</v>
      </c>
      <c r="H704" s="1" t="s">
        <v>2052</v>
      </c>
      <c r="I704" s="1" t="s">
        <v>2091</v>
      </c>
      <c r="J704" s="1" t="s">
        <v>5092</v>
      </c>
      <c r="K704" s="1" t="s">
        <v>10</v>
      </c>
      <c r="L704" s="1" t="s">
        <v>5093</v>
      </c>
      <c r="M704" s="1" t="s">
        <v>2055</v>
      </c>
      <c r="N704" s="1" t="s">
        <v>2105</v>
      </c>
      <c r="O704" s="1" t="s">
        <v>2968</v>
      </c>
      <c r="P704" s="1" t="s">
        <v>2054</v>
      </c>
      <c r="Q704" s="1" t="s">
        <v>2057</v>
      </c>
      <c r="R704" s="1" t="s">
        <v>5094</v>
      </c>
      <c r="S704">
        <v>0</v>
      </c>
      <c r="T704">
        <v>4</v>
      </c>
    </row>
    <row r="705" spans="1:20" x14ac:dyDescent="0.25">
      <c r="A705" s="1" t="s">
        <v>1266</v>
      </c>
      <c r="B705" s="1" t="s">
        <v>1267</v>
      </c>
      <c r="C705" s="1" t="s">
        <v>2256</v>
      </c>
      <c r="D705" s="1" t="s">
        <v>44</v>
      </c>
      <c r="E705" s="1" t="s">
        <v>2827</v>
      </c>
      <c r="F705" s="1" t="s">
        <v>2050</v>
      </c>
      <c r="G705" s="1" t="s">
        <v>2828</v>
      </c>
      <c r="H705" s="1" t="s">
        <v>2052</v>
      </c>
      <c r="I705" s="1" t="s">
        <v>2091</v>
      </c>
      <c r="J705" s="1" t="s">
        <v>3916</v>
      </c>
      <c r="K705" s="1" t="s">
        <v>10</v>
      </c>
      <c r="L705" s="1" t="s">
        <v>2104</v>
      </c>
      <c r="M705" s="1" t="s">
        <v>2094</v>
      </c>
      <c r="N705" s="1" t="s">
        <v>2056</v>
      </c>
      <c r="O705" s="1" t="s">
        <v>2830</v>
      </c>
      <c r="P705" s="1" t="s">
        <v>2831</v>
      </c>
      <c r="Q705" s="1" t="s">
        <v>2057</v>
      </c>
      <c r="R705" s="1" t="s">
        <v>3917</v>
      </c>
      <c r="S705">
        <v>0</v>
      </c>
      <c r="T705">
        <v>1</v>
      </c>
    </row>
    <row r="706" spans="1:20" x14ac:dyDescent="0.25">
      <c r="A706" s="1" t="s">
        <v>1629</v>
      </c>
      <c r="B706" s="1" t="s">
        <v>1630</v>
      </c>
      <c r="C706" s="1" t="s">
        <v>2120</v>
      </c>
      <c r="D706" s="1" t="s">
        <v>29</v>
      </c>
      <c r="E706" s="1" t="s">
        <v>2121</v>
      </c>
      <c r="F706" s="1" t="s">
        <v>2100</v>
      </c>
      <c r="G706" s="1" t="s">
        <v>3911</v>
      </c>
      <c r="H706" s="1" t="s">
        <v>2052</v>
      </c>
      <c r="I706" s="1" t="s">
        <v>2091</v>
      </c>
      <c r="J706" s="1" t="s">
        <v>3918</v>
      </c>
      <c r="K706" s="1" t="s">
        <v>10</v>
      </c>
      <c r="L706" s="1" t="s">
        <v>2134</v>
      </c>
      <c r="M706" s="1" t="s">
        <v>2094</v>
      </c>
      <c r="N706" s="1" t="s">
        <v>2105</v>
      </c>
      <c r="O706" s="1" t="s">
        <v>3913</v>
      </c>
      <c r="P706" s="1" t="s">
        <v>3914</v>
      </c>
      <c r="Q706" s="1" t="s">
        <v>2057</v>
      </c>
      <c r="R706" s="1" t="s">
        <v>3919</v>
      </c>
      <c r="S706">
        <v>0</v>
      </c>
      <c r="T706">
        <v>3</v>
      </c>
    </row>
    <row r="707" spans="1:20" x14ac:dyDescent="0.25">
      <c r="A707" s="1" t="s">
        <v>1627</v>
      </c>
      <c r="B707" s="1" t="s">
        <v>1628</v>
      </c>
      <c r="C707" s="1" t="s">
        <v>2120</v>
      </c>
      <c r="D707" s="1" t="s">
        <v>29</v>
      </c>
      <c r="E707" s="1" t="s">
        <v>3920</v>
      </c>
      <c r="F707" s="1" t="s">
        <v>2100</v>
      </c>
      <c r="G707" s="1" t="s">
        <v>3911</v>
      </c>
      <c r="H707" s="1" t="s">
        <v>2052</v>
      </c>
      <c r="I707" s="1" t="s">
        <v>2091</v>
      </c>
      <c r="J707" s="1" t="s">
        <v>3921</v>
      </c>
      <c r="K707" s="1" t="s">
        <v>10</v>
      </c>
      <c r="L707" s="1" t="s">
        <v>2134</v>
      </c>
      <c r="M707" s="1" t="s">
        <v>2094</v>
      </c>
      <c r="N707" s="1" t="s">
        <v>2105</v>
      </c>
      <c r="O707" s="1" t="s">
        <v>3913</v>
      </c>
      <c r="P707" s="1" t="s">
        <v>3914</v>
      </c>
      <c r="Q707" s="1" t="s">
        <v>2057</v>
      </c>
      <c r="R707" s="1" t="s">
        <v>3922</v>
      </c>
      <c r="S707">
        <v>0</v>
      </c>
      <c r="T707">
        <v>3</v>
      </c>
    </row>
    <row r="708" spans="1:20" x14ac:dyDescent="0.25">
      <c r="A708" s="1" t="s">
        <v>1711</v>
      </c>
      <c r="B708" s="1" t="s">
        <v>1712</v>
      </c>
      <c r="C708" s="1" t="s">
        <v>2136</v>
      </c>
      <c r="D708" s="1" t="s">
        <v>29</v>
      </c>
      <c r="E708" s="1" t="s">
        <v>2121</v>
      </c>
      <c r="F708" s="1" t="s">
        <v>2111</v>
      </c>
      <c r="G708" s="1" t="s">
        <v>3923</v>
      </c>
      <c r="H708" s="1" t="s">
        <v>2052</v>
      </c>
      <c r="I708" s="1" t="s">
        <v>2091</v>
      </c>
      <c r="J708" s="1" t="s">
        <v>3924</v>
      </c>
      <c r="K708" s="1" t="s">
        <v>10</v>
      </c>
      <c r="L708" s="1" t="s">
        <v>2104</v>
      </c>
      <c r="M708" s="1" t="s">
        <v>2094</v>
      </c>
      <c r="N708" s="1" t="s">
        <v>2105</v>
      </c>
      <c r="O708" s="1" t="s">
        <v>3903</v>
      </c>
      <c r="P708" s="1" t="s">
        <v>2096</v>
      </c>
      <c r="Q708" s="1" t="s">
        <v>2057</v>
      </c>
      <c r="R708" s="1" t="s">
        <v>3925</v>
      </c>
      <c r="S708">
        <v>0</v>
      </c>
      <c r="T708">
        <v>1</v>
      </c>
    </row>
    <row r="709" spans="1:20" x14ac:dyDescent="0.25">
      <c r="A709" s="1" t="s">
        <v>1059</v>
      </c>
      <c r="B709" s="1" t="s">
        <v>1060</v>
      </c>
      <c r="C709" s="1" t="s">
        <v>2158</v>
      </c>
      <c r="D709" s="1" t="s">
        <v>44</v>
      </c>
      <c r="E709" s="1" t="s">
        <v>2827</v>
      </c>
      <c r="F709" s="1" t="s">
        <v>2050</v>
      </c>
      <c r="G709" s="1" t="s">
        <v>2828</v>
      </c>
      <c r="H709" s="1" t="s">
        <v>2052</v>
      </c>
      <c r="I709" s="1" t="s">
        <v>2091</v>
      </c>
      <c r="J709" s="1" t="s">
        <v>3926</v>
      </c>
      <c r="K709" s="1" t="s">
        <v>12</v>
      </c>
      <c r="L709" s="1" t="s">
        <v>2134</v>
      </c>
      <c r="M709" s="1" t="s">
        <v>2094</v>
      </c>
      <c r="N709" s="1" t="s">
        <v>2056</v>
      </c>
      <c r="O709" s="1" t="s">
        <v>2830</v>
      </c>
      <c r="P709" s="1" t="s">
        <v>2831</v>
      </c>
      <c r="Q709" s="1" t="s">
        <v>2057</v>
      </c>
      <c r="R709" s="1" t="s">
        <v>3927</v>
      </c>
      <c r="S709">
        <v>4</v>
      </c>
      <c r="T709">
        <v>3</v>
      </c>
    </row>
    <row r="710" spans="1:20" x14ac:dyDescent="0.25">
      <c r="A710" s="1" t="s">
        <v>897</v>
      </c>
      <c r="B710" s="1" t="s">
        <v>898</v>
      </c>
      <c r="C710" s="1" t="s">
        <v>2148</v>
      </c>
      <c r="D710" s="1" t="s">
        <v>44</v>
      </c>
      <c r="E710" s="1" t="s">
        <v>3731</v>
      </c>
      <c r="F710" s="1" t="s">
        <v>2050</v>
      </c>
      <c r="G710" s="1" t="s">
        <v>2828</v>
      </c>
      <c r="H710" s="1" t="s">
        <v>2052</v>
      </c>
      <c r="I710" s="1" t="s">
        <v>2091</v>
      </c>
      <c r="J710" s="1" t="s">
        <v>3928</v>
      </c>
      <c r="K710" s="1" t="s">
        <v>12</v>
      </c>
      <c r="L710" s="1" t="s">
        <v>2134</v>
      </c>
      <c r="M710" s="1" t="s">
        <v>2094</v>
      </c>
      <c r="N710" s="1" t="s">
        <v>2056</v>
      </c>
      <c r="O710" s="1" t="s">
        <v>2830</v>
      </c>
      <c r="P710" s="1" t="s">
        <v>2831</v>
      </c>
      <c r="Q710" s="1" t="s">
        <v>2057</v>
      </c>
      <c r="R710" s="1" t="s">
        <v>3929</v>
      </c>
      <c r="S710">
        <v>4</v>
      </c>
      <c r="T710">
        <v>3</v>
      </c>
    </row>
    <row r="711" spans="1:20" x14ac:dyDescent="0.25">
      <c r="A711" s="1" t="s">
        <v>844</v>
      </c>
      <c r="B711" s="1" t="s">
        <v>845</v>
      </c>
      <c r="C711" s="1" t="s">
        <v>2148</v>
      </c>
      <c r="D711" s="1" t="s">
        <v>44</v>
      </c>
      <c r="E711" s="1" t="s">
        <v>3731</v>
      </c>
      <c r="F711" s="1" t="s">
        <v>2050</v>
      </c>
      <c r="G711" s="1" t="s">
        <v>3876</v>
      </c>
      <c r="H711" s="1" t="s">
        <v>2052</v>
      </c>
      <c r="I711" s="1" t="s">
        <v>2091</v>
      </c>
      <c r="J711" s="1" t="s">
        <v>3930</v>
      </c>
      <c r="K711" s="1" t="s">
        <v>12</v>
      </c>
      <c r="L711" s="1" t="s">
        <v>2152</v>
      </c>
      <c r="M711" s="1" t="s">
        <v>2094</v>
      </c>
      <c r="N711" s="1" t="s">
        <v>2056</v>
      </c>
      <c r="O711" s="1" t="s">
        <v>3878</v>
      </c>
      <c r="P711" s="1" t="s">
        <v>2831</v>
      </c>
      <c r="Q711" s="1" t="s">
        <v>2057</v>
      </c>
      <c r="R711" s="1" t="s">
        <v>3931</v>
      </c>
      <c r="S711">
        <v>4</v>
      </c>
      <c r="T711">
        <v>4</v>
      </c>
    </row>
    <row r="712" spans="1:20" x14ac:dyDescent="0.25">
      <c r="A712" s="1" t="s">
        <v>846</v>
      </c>
      <c r="B712" s="1" t="s">
        <v>847</v>
      </c>
      <c r="C712" s="1" t="s">
        <v>2148</v>
      </c>
      <c r="D712" s="1" t="s">
        <v>44</v>
      </c>
      <c r="E712" s="1" t="s">
        <v>3731</v>
      </c>
      <c r="F712" s="1" t="s">
        <v>2050</v>
      </c>
      <c r="G712" s="1" t="s">
        <v>2828</v>
      </c>
      <c r="H712" s="1" t="s">
        <v>2052</v>
      </c>
      <c r="I712" s="1" t="s">
        <v>2091</v>
      </c>
      <c r="J712" s="1" t="s">
        <v>3932</v>
      </c>
      <c r="K712" s="1" t="s">
        <v>12</v>
      </c>
      <c r="L712" s="1" t="s">
        <v>2134</v>
      </c>
      <c r="M712" s="1" t="s">
        <v>2094</v>
      </c>
      <c r="N712" s="1" t="s">
        <v>2056</v>
      </c>
      <c r="O712" s="1" t="s">
        <v>2830</v>
      </c>
      <c r="P712" s="1" t="s">
        <v>2831</v>
      </c>
      <c r="Q712" s="1" t="s">
        <v>2057</v>
      </c>
      <c r="R712" s="1" t="s">
        <v>3933</v>
      </c>
      <c r="S712">
        <v>4</v>
      </c>
      <c r="T712">
        <v>3</v>
      </c>
    </row>
    <row r="713" spans="1:20" x14ac:dyDescent="0.25">
      <c r="A713" s="1" t="s">
        <v>1492</v>
      </c>
      <c r="B713" s="1" t="s">
        <v>1493</v>
      </c>
      <c r="C713" s="1" t="s">
        <v>2109</v>
      </c>
      <c r="D713" s="1" t="s">
        <v>29</v>
      </c>
      <c r="E713" s="1" t="s">
        <v>2110</v>
      </c>
      <c r="F713" s="1" t="s">
        <v>2111</v>
      </c>
      <c r="G713" s="1" t="s">
        <v>2124</v>
      </c>
      <c r="H713" s="1" t="s">
        <v>2052</v>
      </c>
      <c r="I713" s="1" t="s">
        <v>2091</v>
      </c>
      <c r="J713" s="1" t="s">
        <v>3934</v>
      </c>
      <c r="K713" s="1" t="s">
        <v>10</v>
      </c>
      <c r="L713" s="1" t="s">
        <v>2093</v>
      </c>
      <c r="M713" s="1" t="s">
        <v>2094</v>
      </c>
      <c r="N713" s="1" t="s">
        <v>2105</v>
      </c>
      <c r="O713" s="1" t="s">
        <v>2127</v>
      </c>
      <c r="P713" s="1" t="s">
        <v>2096</v>
      </c>
      <c r="Q713" s="1" t="s">
        <v>2057</v>
      </c>
      <c r="R713" s="1" t="s">
        <v>3935</v>
      </c>
      <c r="S713">
        <v>0</v>
      </c>
      <c r="T713">
        <v>7</v>
      </c>
    </row>
    <row r="714" spans="1:20" x14ac:dyDescent="0.25">
      <c r="A714" s="1" t="s">
        <v>848</v>
      </c>
      <c r="B714" s="1" t="s">
        <v>849</v>
      </c>
      <c r="C714" s="1" t="s">
        <v>2148</v>
      </c>
      <c r="D714" s="1" t="s">
        <v>44</v>
      </c>
      <c r="E714" s="1" t="s">
        <v>3731</v>
      </c>
      <c r="F714" s="1" t="s">
        <v>2050</v>
      </c>
      <c r="G714" s="1" t="s">
        <v>2828</v>
      </c>
      <c r="H714" s="1" t="s">
        <v>2052</v>
      </c>
      <c r="I714" s="1" t="s">
        <v>2091</v>
      </c>
      <c r="J714" s="1" t="s">
        <v>3936</v>
      </c>
      <c r="K714" s="1" t="s">
        <v>10</v>
      </c>
      <c r="L714" s="1" t="s">
        <v>2093</v>
      </c>
      <c r="M714" s="1" t="s">
        <v>2094</v>
      </c>
      <c r="N714" s="1" t="s">
        <v>2056</v>
      </c>
      <c r="O714" s="1" t="s">
        <v>2830</v>
      </c>
      <c r="P714" s="1" t="s">
        <v>2831</v>
      </c>
      <c r="Q714" s="1" t="s">
        <v>2057</v>
      </c>
      <c r="R714" s="1" t="s">
        <v>3937</v>
      </c>
      <c r="S714">
        <v>0</v>
      </c>
      <c r="T714">
        <v>7</v>
      </c>
    </row>
    <row r="715" spans="1:20" x14ac:dyDescent="0.25">
      <c r="A715" s="1" t="s">
        <v>1316</v>
      </c>
      <c r="B715" s="1" t="s">
        <v>1317</v>
      </c>
      <c r="C715" s="1" t="s">
        <v>2256</v>
      </c>
      <c r="D715" s="1" t="s">
        <v>29</v>
      </c>
      <c r="E715" s="1" t="s">
        <v>2849</v>
      </c>
      <c r="F715" s="1" t="s">
        <v>2100</v>
      </c>
      <c r="G715" s="1" t="s">
        <v>3911</v>
      </c>
      <c r="H715" s="1" t="s">
        <v>2052</v>
      </c>
      <c r="I715" s="1" t="s">
        <v>2091</v>
      </c>
      <c r="J715" s="1" t="s">
        <v>3938</v>
      </c>
      <c r="K715" s="1" t="s">
        <v>10</v>
      </c>
      <c r="L715" s="1" t="s">
        <v>3939</v>
      </c>
      <c r="M715" s="1" t="s">
        <v>2094</v>
      </c>
      <c r="N715" s="1" t="s">
        <v>2105</v>
      </c>
      <c r="O715" s="1" t="s">
        <v>3913</v>
      </c>
      <c r="P715" s="1" t="s">
        <v>3914</v>
      </c>
      <c r="Q715" s="1" t="s">
        <v>2057</v>
      </c>
      <c r="R715" s="1" t="s">
        <v>3940</v>
      </c>
      <c r="S715">
        <v>0</v>
      </c>
      <c r="T715">
        <v>5</v>
      </c>
    </row>
    <row r="716" spans="1:20" x14ac:dyDescent="0.25">
      <c r="A716" s="1" t="s">
        <v>1635</v>
      </c>
      <c r="B716" s="1" t="s">
        <v>1636</v>
      </c>
      <c r="C716" s="1" t="s">
        <v>2120</v>
      </c>
      <c r="D716" s="1" t="s">
        <v>999</v>
      </c>
      <c r="E716" s="1" t="s">
        <v>2121</v>
      </c>
      <c r="F716" s="1" t="s">
        <v>2111</v>
      </c>
      <c r="G716" s="1" t="s">
        <v>2124</v>
      </c>
      <c r="H716" s="1" t="s">
        <v>2125</v>
      </c>
      <c r="I716" s="1" t="s">
        <v>2091</v>
      </c>
      <c r="J716" s="1" t="s">
        <v>3941</v>
      </c>
      <c r="K716" s="1" t="s">
        <v>10</v>
      </c>
      <c r="L716" s="1" t="s">
        <v>2134</v>
      </c>
      <c r="M716" s="1" t="s">
        <v>2094</v>
      </c>
      <c r="N716" s="1" t="s">
        <v>2105</v>
      </c>
      <c r="O716" s="1" t="s">
        <v>2127</v>
      </c>
      <c r="P716" s="1" t="s">
        <v>2096</v>
      </c>
      <c r="Q716" s="1" t="s">
        <v>2057</v>
      </c>
      <c r="R716" s="1" t="s">
        <v>3942</v>
      </c>
      <c r="S716">
        <v>0</v>
      </c>
      <c r="T716">
        <v>3</v>
      </c>
    </row>
    <row r="717" spans="1:20" x14ac:dyDescent="0.25">
      <c r="A717" s="1" t="s">
        <v>1773</v>
      </c>
      <c r="B717" s="1" t="s">
        <v>1774</v>
      </c>
      <c r="C717" s="1" t="s">
        <v>2136</v>
      </c>
      <c r="D717" s="1" t="s">
        <v>999</v>
      </c>
      <c r="E717" s="1" t="s">
        <v>2121</v>
      </c>
      <c r="F717" s="1" t="s">
        <v>2100</v>
      </c>
      <c r="G717" s="1" t="s">
        <v>3943</v>
      </c>
      <c r="H717" s="1" t="s">
        <v>2125</v>
      </c>
      <c r="I717" s="1" t="s">
        <v>2091</v>
      </c>
      <c r="J717" s="1" t="s">
        <v>3944</v>
      </c>
      <c r="K717" s="1" t="s">
        <v>10</v>
      </c>
      <c r="L717" s="1" t="s">
        <v>2134</v>
      </c>
      <c r="M717" s="1" t="s">
        <v>2094</v>
      </c>
      <c r="N717" s="1" t="s">
        <v>2105</v>
      </c>
      <c r="O717" s="1" t="s">
        <v>3945</v>
      </c>
      <c r="P717" s="1" t="s">
        <v>2096</v>
      </c>
      <c r="Q717" s="1" t="s">
        <v>2057</v>
      </c>
      <c r="R717" s="1" t="s">
        <v>3946</v>
      </c>
      <c r="S717">
        <v>0</v>
      </c>
      <c r="T717">
        <v>3</v>
      </c>
    </row>
    <row r="718" spans="1:20" x14ac:dyDescent="0.25">
      <c r="A718" s="1" t="s">
        <v>1767</v>
      </c>
      <c r="B718" s="1" t="s">
        <v>1768</v>
      </c>
      <c r="C718" s="1" t="s">
        <v>2136</v>
      </c>
      <c r="D718" s="1" t="s">
        <v>29</v>
      </c>
      <c r="E718" s="1" t="s">
        <v>2121</v>
      </c>
      <c r="F718" s="1" t="s">
        <v>2111</v>
      </c>
      <c r="G718" s="1" t="s">
        <v>2124</v>
      </c>
      <c r="H718" s="1" t="s">
        <v>2052</v>
      </c>
      <c r="I718" s="1" t="s">
        <v>2091</v>
      </c>
      <c r="J718" s="1" t="s">
        <v>3947</v>
      </c>
      <c r="K718" s="1" t="s">
        <v>10</v>
      </c>
      <c r="L718" s="1" t="s">
        <v>2113</v>
      </c>
      <c r="M718" s="1" t="s">
        <v>2094</v>
      </c>
      <c r="N718" s="1" t="s">
        <v>2105</v>
      </c>
      <c r="O718" s="1" t="s">
        <v>2127</v>
      </c>
      <c r="P718" s="1" t="s">
        <v>2096</v>
      </c>
      <c r="Q718" s="1" t="s">
        <v>2057</v>
      </c>
      <c r="R718" s="1" t="s">
        <v>3948</v>
      </c>
      <c r="S718">
        <v>0</v>
      </c>
      <c r="T718">
        <v>5</v>
      </c>
    </row>
    <row r="719" spans="1:20" x14ac:dyDescent="0.25">
      <c r="A719" s="1" t="s">
        <v>1659</v>
      </c>
      <c r="B719" s="1" t="s">
        <v>1660</v>
      </c>
      <c r="C719" s="1" t="s">
        <v>2109</v>
      </c>
      <c r="D719" s="1" t="s">
        <v>999</v>
      </c>
      <c r="E719" s="1" t="s">
        <v>2121</v>
      </c>
      <c r="F719" s="1" t="s">
        <v>2111</v>
      </c>
      <c r="G719" s="1" t="s">
        <v>2124</v>
      </c>
      <c r="H719" s="1" t="s">
        <v>2125</v>
      </c>
      <c r="I719" s="1" t="s">
        <v>2091</v>
      </c>
      <c r="J719" s="1" t="s">
        <v>3949</v>
      </c>
      <c r="K719" s="1" t="s">
        <v>10</v>
      </c>
      <c r="L719" s="1" t="s">
        <v>2134</v>
      </c>
      <c r="M719" s="1" t="s">
        <v>2094</v>
      </c>
      <c r="N719" s="1" t="s">
        <v>2105</v>
      </c>
      <c r="O719" s="1" t="s">
        <v>2127</v>
      </c>
      <c r="P719" s="1" t="s">
        <v>2096</v>
      </c>
      <c r="Q719" s="1" t="s">
        <v>2057</v>
      </c>
      <c r="R719" s="1" t="s">
        <v>5241</v>
      </c>
      <c r="S719">
        <v>0</v>
      </c>
      <c r="T719">
        <v>3</v>
      </c>
    </row>
    <row r="720" spans="1:20" x14ac:dyDescent="0.25">
      <c r="A720" s="1" t="s">
        <v>1111</v>
      </c>
      <c r="B720" s="1" t="s">
        <v>1112</v>
      </c>
      <c r="C720" s="1" t="s">
        <v>2158</v>
      </c>
      <c r="D720" s="1" t="s">
        <v>44</v>
      </c>
      <c r="E720" s="1" t="s">
        <v>2827</v>
      </c>
      <c r="F720" s="1" t="s">
        <v>2050</v>
      </c>
      <c r="G720" s="1" t="s">
        <v>2828</v>
      </c>
      <c r="H720" s="1" t="s">
        <v>2052</v>
      </c>
      <c r="I720" s="1" t="s">
        <v>2091</v>
      </c>
      <c r="J720" s="1" t="s">
        <v>3950</v>
      </c>
      <c r="K720" s="1" t="s">
        <v>12</v>
      </c>
      <c r="L720" s="1" t="s">
        <v>2104</v>
      </c>
      <c r="M720" s="1" t="s">
        <v>2094</v>
      </c>
      <c r="N720" s="1" t="s">
        <v>2056</v>
      </c>
      <c r="O720" s="1" t="s">
        <v>2830</v>
      </c>
      <c r="P720" s="1" t="s">
        <v>2831</v>
      </c>
      <c r="Q720" s="1" t="s">
        <v>2057</v>
      </c>
      <c r="R720" s="1" t="s">
        <v>3951</v>
      </c>
      <c r="S720">
        <v>4</v>
      </c>
      <c r="T720">
        <v>1</v>
      </c>
    </row>
    <row r="721" spans="1:20" x14ac:dyDescent="0.25">
      <c r="A721" s="1" t="s">
        <v>686</v>
      </c>
      <c r="B721" s="1" t="s">
        <v>687</v>
      </c>
      <c r="C721" s="1" t="s">
        <v>2173</v>
      </c>
      <c r="D721" s="1" t="s">
        <v>44</v>
      </c>
      <c r="E721" s="1" t="s">
        <v>3731</v>
      </c>
      <c r="F721" s="1" t="s">
        <v>2050</v>
      </c>
      <c r="G721" s="1" t="s">
        <v>2828</v>
      </c>
      <c r="H721" s="1" t="s">
        <v>2052</v>
      </c>
      <c r="I721" s="1" t="s">
        <v>2091</v>
      </c>
      <c r="J721" s="1" t="s">
        <v>3952</v>
      </c>
      <c r="K721" s="1" t="s">
        <v>12</v>
      </c>
      <c r="L721" s="1" t="s">
        <v>2134</v>
      </c>
      <c r="M721" s="1" t="s">
        <v>2094</v>
      </c>
      <c r="N721" s="1" t="s">
        <v>2056</v>
      </c>
      <c r="O721" s="1" t="s">
        <v>2830</v>
      </c>
      <c r="P721" s="1" t="s">
        <v>2831</v>
      </c>
      <c r="Q721" s="1" t="s">
        <v>2057</v>
      </c>
      <c r="R721" s="1" t="s">
        <v>3953</v>
      </c>
      <c r="S721">
        <v>4</v>
      </c>
      <c r="T721">
        <v>3</v>
      </c>
    </row>
    <row r="722" spans="1:20" x14ac:dyDescent="0.25">
      <c r="A722" s="1" t="s">
        <v>1713</v>
      </c>
      <c r="B722" s="1" t="s">
        <v>1714</v>
      </c>
      <c r="C722" s="1" t="s">
        <v>2136</v>
      </c>
      <c r="D722" s="1" t="s">
        <v>29</v>
      </c>
      <c r="E722" s="1" t="s">
        <v>2121</v>
      </c>
      <c r="F722" s="1" t="s">
        <v>2111</v>
      </c>
      <c r="G722" s="1" t="s">
        <v>2124</v>
      </c>
      <c r="H722" s="1" t="s">
        <v>2052</v>
      </c>
      <c r="I722" s="1" t="s">
        <v>2091</v>
      </c>
      <c r="J722" s="1" t="s">
        <v>5247</v>
      </c>
      <c r="K722" s="1" t="s">
        <v>10</v>
      </c>
      <c r="L722" s="1" t="s">
        <v>4650</v>
      </c>
      <c r="M722" s="1" t="s">
        <v>2094</v>
      </c>
      <c r="N722" s="1" t="s">
        <v>2105</v>
      </c>
      <c r="O722" s="1" t="s">
        <v>2127</v>
      </c>
      <c r="P722" s="1" t="s">
        <v>2096</v>
      </c>
      <c r="Q722" s="1" t="s">
        <v>2057</v>
      </c>
      <c r="R722" s="1" t="s">
        <v>3954</v>
      </c>
      <c r="S722">
        <v>0</v>
      </c>
      <c r="T722">
        <v>2</v>
      </c>
    </row>
    <row r="723" spans="1:20" x14ac:dyDescent="0.25">
      <c r="A723" s="1" t="s">
        <v>1429</v>
      </c>
      <c r="B723" s="1" t="s">
        <v>1430</v>
      </c>
      <c r="C723" s="1" t="s">
        <v>2109</v>
      </c>
      <c r="D723" s="1" t="s">
        <v>29</v>
      </c>
      <c r="E723" s="1" t="s">
        <v>2110</v>
      </c>
      <c r="F723" s="1" t="s">
        <v>2111</v>
      </c>
      <c r="G723" s="1" t="s">
        <v>2124</v>
      </c>
      <c r="H723" s="1" t="s">
        <v>2052</v>
      </c>
      <c r="I723" s="1" t="s">
        <v>2091</v>
      </c>
      <c r="J723" s="1" t="s">
        <v>3955</v>
      </c>
      <c r="K723" s="1" t="s">
        <v>10</v>
      </c>
      <c r="L723" s="1" t="s">
        <v>2152</v>
      </c>
      <c r="M723" s="1" t="s">
        <v>2094</v>
      </c>
      <c r="N723" s="1" t="s">
        <v>2105</v>
      </c>
      <c r="O723" s="1" t="s">
        <v>2127</v>
      </c>
      <c r="P723" s="1" t="s">
        <v>2096</v>
      </c>
      <c r="Q723" s="1" t="s">
        <v>2057</v>
      </c>
      <c r="R723" s="1" t="s">
        <v>3956</v>
      </c>
      <c r="S723">
        <v>0</v>
      </c>
      <c r="T723">
        <v>4</v>
      </c>
    </row>
    <row r="724" spans="1:20" x14ac:dyDescent="0.25">
      <c r="A724" s="1" t="s">
        <v>5349</v>
      </c>
      <c r="B724" s="1" t="s">
        <v>5350</v>
      </c>
      <c r="C724" s="1" t="s">
        <v>2136</v>
      </c>
      <c r="D724" s="1" t="s">
        <v>29</v>
      </c>
      <c r="E724" s="1" t="s">
        <v>2121</v>
      </c>
      <c r="F724" s="1" t="s">
        <v>2111</v>
      </c>
      <c r="G724" s="1" t="s">
        <v>3901</v>
      </c>
      <c r="H724" s="1" t="s">
        <v>2052</v>
      </c>
      <c r="I724" s="1" t="s">
        <v>2091</v>
      </c>
      <c r="J724" s="1" t="s">
        <v>5351</v>
      </c>
      <c r="K724" s="1" t="s">
        <v>10</v>
      </c>
      <c r="L724" s="1" t="s">
        <v>2193</v>
      </c>
      <c r="M724" s="1" t="s">
        <v>2055</v>
      </c>
      <c r="N724" s="1" t="s">
        <v>2105</v>
      </c>
      <c r="O724" s="1" t="s">
        <v>3903</v>
      </c>
      <c r="P724" s="1" t="s">
        <v>2054</v>
      </c>
      <c r="Q724" s="1" t="s">
        <v>2057</v>
      </c>
      <c r="R724" s="1" t="s">
        <v>5352</v>
      </c>
      <c r="S724">
        <v>0</v>
      </c>
      <c r="T724">
        <v>3</v>
      </c>
    </row>
    <row r="725" spans="1:20" x14ac:dyDescent="0.25">
      <c r="A725" s="1" t="s">
        <v>1268</v>
      </c>
      <c r="B725" s="1" t="s">
        <v>1269</v>
      </c>
      <c r="C725" s="1" t="s">
        <v>2256</v>
      </c>
      <c r="D725" s="1" t="s">
        <v>44</v>
      </c>
      <c r="E725" s="1" t="s">
        <v>2372</v>
      </c>
      <c r="F725" s="1" t="s">
        <v>2050</v>
      </c>
      <c r="G725" s="1" t="s">
        <v>3957</v>
      </c>
      <c r="H725" s="1" t="s">
        <v>2052</v>
      </c>
      <c r="I725" s="1" t="s">
        <v>2091</v>
      </c>
      <c r="J725" s="1" t="s">
        <v>3958</v>
      </c>
      <c r="K725" s="1" t="s">
        <v>10</v>
      </c>
      <c r="L725" s="1" t="s">
        <v>2134</v>
      </c>
      <c r="M725" s="1" t="s">
        <v>2094</v>
      </c>
      <c r="N725" s="1" t="s">
        <v>2056</v>
      </c>
      <c r="O725" s="1" t="s">
        <v>3959</v>
      </c>
      <c r="P725" s="1" t="s">
        <v>3960</v>
      </c>
      <c r="Q725" s="1" t="s">
        <v>2057</v>
      </c>
      <c r="R725" s="1" t="s">
        <v>3961</v>
      </c>
      <c r="S725">
        <v>0</v>
      </c>
      <c r="T725">
        <v>3</v>
      </c>
    </row>
    <row r="726" spans="1:20" x14ac:dyDescent="0.25">
      <c r="A726" s="1" t="s">
        <v>523</v>
      </c>
      <c r="B726" s="1" t="s">
        <v>524</v>
      </c>
      <c r="C726" s="1" t="s">
        <v>2313</v>
      </c>
      <c r="D726" s="1" t="s">
        <v>44</v>
      </c>
      <c r="E726" s="1" t="s">
        <v>2415</v>
      </c>
      <c r="F726" s="1" t="s">
        <v>2050</v>
      </c>
      <c r="G726" s="1" t="s">
        <v>2828</v>
      </c>
      <c r="H726" s="1" t="s">
        <v>2052</v>
      </c>
      <c r="I726" s="1" t="s">
        <v>2091</v>
      </c>
      <c r="J726" s="1" t="s">
        <v>3962</v>
      </c>
      <c r="K726" s="1" t="s">
        <v>12</v>
      </c>
      <c r="L726" s="1" t="s">
        <v>3963</v>
      </c>
      <c r="M726" s="1" t="s">
        <v>2094</v>
      </c>
      <c r="N726" s="1" t="s">
        <v>2056</v>
      </c>
      <c r="O726" s="1" t="s">
        <v>2830</v>
      </c>
      <c r="P726" s="1" t="s">
        <v>2831</v>
      </c>
      <c r="Q726" s="1" t="s">
        <v>2057</v>
      </c>
      <c r="R726" s="1" t="s">
        <v>3964</v>
      </c>
      <c r="S726">
        <v>4</v>
      </c>
      <c r="T726">
        <v>5</v>
      </c>
    </row>
    <row r="727" spans="1:20" x14ac:dyDescent="0.25">
      <c r="A727" s="1" t="s">
        <v>1270</v>
      </c>
      <c r="B727" s="1" t="s">
        <v>1271</v>
      </c>
      <c r="C727" s="1" t="s">
        <v>2256</v>
      </c>
      <c r="D727" s="1" t="s">
        <v>44</v>
      </c>
      <c r="E727" s="1" t="s">
        <v>2372</v>
      </c>
      <c r="F727" s="1" t="s">
        <v>2050</v>
      </c>
      <c r="G727" s="1" t="s">
        <v>3876</v>
      </c>
      <c r="H727" s="1" t="s">
        <v>2052</v>
      </c>
      <c r="I727" s="1" t="s">
        <v>2091</v>
      </c>
      <c r="J727" s="1" t="s">
        <v>3965</v>
      </c>
      <c r="K727" s="1" t="s">
        <v>12</v>
      </c>
      <c r="L727" s="1" t="s">
        <v>2134</v>
      </c>
      <c r="M727" s="1" t="s">
        <v>2094</v>
      </c>
      <c r="N727" s="1" t="s">
        <v>2056</v>
      </c>
      <c r="O727" s="1" t="s">
        <v>3878</v>
      </c>
      <c r="P727" s="1" t="s">
        <v>2831</v>
      </c>
      <c r="Q727" s="1" t="s">
        <v>2057</v>
      </c>
      <c r="R727" s="1" t="s">
        <v>3966</v>
      </c>
      <c r="S727">
        <v>4</v>
      </c>
      <c r="T727">
        <v>3</v>
      </c>
    </row>
    <row r="728" spans="1:20" x14ac:dyDescent="0.25">
      <c r="A728" s="1" t="s">
        <v>1715</v>
      </c>
      <c r="B728" s="1" t="s">
        <v>1716</v>
      </c>
      <c r="C728" s="1" t="s">
        <v>2136</v>
      </c>
      <c r="D728" s="1" t="s">
        <v>29</v>
      </c>
      <c r="E728" s="1" t="s">
        <v>2372</v>
      </c>
      <c r="F728" s="1" t="s">
        <v>2111</v>
      </c>
      <c r="G728" s="1" t="s">
        <v>2124</v>
      </c>
      <c r="H728" s="1" t="s">
        <v>2052</v>
      </c>
      <c r="I728" s="1" t="s">
        <v>2091</v>
      </c>
      <c r="J728" s="1" t="s">
        <v>3967</v>
      </c>
      <c r="K728" s="1" t="s">
        <v>10</v>
      </c>
      <c r="L728" s="1" t="s">
        <v>2113</v>
      </c>
      <c r="M728" s="1" t="s">
        <v>2094</v>
      </c>
      <c r="N728" s="1" t="s">
        <v>2105</v>
      </c>
      <c r="O728" s="1" t="s">
        <v>2127</v>
      </c>
      <c r="P728" s="1" t="s">
        <v>2096</v>
      </c>
      <c r="Q728" s="1" t="s">
        <v>2057</v>
      </c>
      <c r="R728" s="1" t="s">
        <v>3968</v>
      </c>
      <c r="S728">
        <v>0</v>
      </c>
      <c r="T728">
        <v>5</v>
      </c>
    </row>
    <row r="729" spans="1:20" x14ac:dyDescent="0.25">
      <c r="A729" s="1" t="s">
        <v>956</v>
      </c>
      <c r="B729" s="1" t="s">
        <v>957</v>
      </c>
      <c r="C729" s="1" t="s">
        <v>2148</v>
      </c>
      <c r="D729" s="1" t="s">
        <v>44</v>
      </c>
      <c r="E729" s="1" t="s">
        <v>2372</v>
      </c>
      <c r="F729" s="1" t="s">
        <v>2050</v>
      </c>
      <c r="G729" s="1" t="s">
        <v>2828</v>
      </c>
      <c r="H729" s="1" t="s">
        <v>2052</v>
      </c>
      <c r="I729" s="1" t="s">
        <v>2091</v>
      </c>
      <c r="J729" s="1" t="s">
        <v>3969</v>
      </c>
      <c r="K729" s="1" t="s">
        <v>12</v>
      </c>
      <c r="L729" s="1" t="s">
        <v>2134</v>
      </c>
      <c r="M729" s="1" t="s">
        <v>2094</v>
      </c>
      <c r="N729" s="1" t="s">
        <v>2056</v>
      </c>
      <c r="O729" s="1" t="s">
        <v>2830</v>
      </c>
      <c r="P729" s="1" t="s">
        <v>2831</v>
      </c>
      <c r="Q729" s="1" t="s">
        <v>2057</v>
      </c>
      <c r="R729" s="1" t="s">
        <v>3970</v>
      </c>
      <c r="S729">
        <v>4</v>
      </c>
      <c r="T729">
        <v>3</v>
      </c>
    </row>
    <row r="730" spans="1:20" x14ac:dyDescent="0.25">
      <c r="A730" s="1" t="s">
        <v>1645</v>
      </c>
      <c r="B730" s="1" t="s">
        <v>1646</v>
      </c>
      <c r="C730" s="1" t="s">
        <v>2120</v>
      </c>
      <c r="D730" s="1" t="s">
        <v>29</v>
      </c>
      <c r="E730" s="1" t="s">
        <v>2372</v>
      </c>
      <c r="F730" s="1" t="s">
        <v>2166</v>
      </c>
      <c r="G730" s="1" t="s">
        <v>2376</v>
      </c>
      <c r="H730" s="1" t="s">
        <v>2052</v>
      </c>
      <c r="I730" s="1" t="s">
        <v>2091</v>
      </c>
      <c r="J730" s="1" t="s">
        <v>3971</v>
      </c>
      <c r="K730" s="1" t="s">
        <v>10</v>
      </c>
      <c r="L730" s="1" t="s">
        <v>2093</v>
      </c>
      <c r="M730" s="1" t="s">
        <v>2094</v>
      </c>
      <c r="N730" s="1" t="s">
        <v>2105</v>
      </c>
      <c r="O730" s="1" t="s">
        <v>2378</v>
      </c>
      <c r="P730" s="1" t="s">
        <v>2379</v>
      </c>
      <c r="Q730" s="1" t="s">
        <v>2057</v>
      </c>
      <c r="R730" s="1" t="s">
        <v>3972</v>
      </c>
      <c r="S730">
        <v>0</v>
      </c>
      <c r="T730">
        <v>7</v>
      </c>
    </row>
    <row r="731" spans="1:20" x14ac:dyDescent="0.25">
      <c r="A731" s="1" t="s">
        <v>1675</v>
      </c>
      <c r="B731" s="1" t="s">
        <v>1676</v>
      </c>
      <c r="C731" s="1" t="s">
        <v>2120</v>
      </c>
      <c r="D731" s="1" t="s">
        <v>29</v>
      </c>
      <c r="E731" s="1" t="s">
        <v>2372</v>
      </c>
      <c r="F731" s="1" t="s">
        <v>2050</v>
      </c>
      <c r="G731" s="1" t="s">
        <v>3957</v>
      </c>
      <c r="H731" s="1" t="s">
        <v>2052</v>
      </c>
      <c r="I731" s="1" t="s">
        <v>2091</v>
      </c>
      <c r="J731" s="1" t="s">
        <v>3973</v>
      </c>
      <c r="K731" s="1" t="s">
        <v>10</v>
      </c>
      <c r="L731" s="1" t="s">
        <v>3974</v>
      </c>
      <c r="M731" s="1" t="s">
        <v>2094</v>
      </c>
      <c r="N731" s="1" t="s">
        <v>2105</v>
      </c>
      <c r="O731" s="1" t="s">
        <v>3959</v>
      </c>
      <c r="P731" s="1" t="s">
        <v>3960</v>
      </c>
      <c r="Q731" s="1" t="s">
        <v>2057</v>
      </c>
      <c r="R731" s="1" t="s">
        <v>3975</v>
      </c>
      <c r="S731">
        <v>0</v>
      </c>
      <c r="T731">
        <v>2</v>
      </c>
    </row>
    <row r="732" spans="1:20" x14ac:dyDescent="0.25">
      <c r="A732" s="1" t="s">
        <v>850</v>
      </c>
      <c r="B732" s="1" t="s">
        <v>851</v>
      </c>
      <c r="C732" s="1" t="s">
        <v>2148</v>
      </c>
      <c r="D732" s="1" t="s">
        <v>44</v>
      </c>
      <c r="E732" s="1" t="s">
        <v>2372</v>
      </c>
      <c r="F732" s="1" t="s">
        <v>2050</v>
      </c>
      <c r="G732" s="1" t="s">
        <v>2828</v>
      </c>
      <c r="H732" s="1" t="s">
        <v>2052</v>
      </c>
      <c r="I732" s="1" t="s">
        <v>2091</v>
      </c>
      <c r="J732" s="1" t="s">
        <v>3976</v>
      </c>
      <c r="K732" s="1" t="s">
        <v>10</v>
      </c>
      <c r="L732" s="1" t="s">
        <v>2093</v>
      </c>
      <c r="M732" s="1" t="s">
        <v>2094</v>
      </c>
      <c r="N732" s="1" t="s">
        <v>2056</v>
      </c>
      <c r="O732" s="1" t="s">
        <v>2830</v>
      </c>
      <c r="P732" s="1" t="s">
        <v>2831</v>
      </c>
      <c r="Q732" s="1" t="s">
        <v>2057</v>
      </c>
      <c r="R732" s="1" t="s">
        <v>3977</v>
      </c>
      <c r="S732">
        <v>0</v>
      </c>
      <c r="T732">
        <v>7</v>
      </c>
    </row>
    <row r="733" spans="1:20" x14ac:dyDescent="0.25">
      <c r="A733" s="1" t="s">
        <v>3978</v>
      </c>
      <c r="B733" s="1" t="s">
        <v>3979</v>
      </c>
      <c r="C733" s="1" t="s">
        <v>2173</v>
      </c>
      <c r="D733" s="1" t="s">
        <v>44</v>
      </c>
      <c r="E733" s="1" t="s">
        <v>3731</v>
      </c>
      <c r="F733" s="1" t="s">
        <v>2427</v>
      </c>
      <c r="G733" s="1" t="s">
        <v>3980</v>
      </c>
      <c r="H733" s="1" t="s">
        <v>2052</v>
      </c>
      <c r="I733" s="1" t="s">
        <v>2091</v>
      </c>
      <c r="J733" s="1" t="s">
        <v>3981</v>
      </c>
      <c r="K733" s="1" t="s">
        <v>10</v>
      </c>
      <c r="L733" s="1" t="s">
        <v>3982</v>
      </c>
      <c r="M733" s="1" t="s">
        <v>2055</v>
      </c>
      <c r="N733" s="1" t="s">
        <v>2056</v>
      </c>
      <c r="O733" s="1" t="s">
        <v>3983</v>
      </c>
      <c r="P733" s="1" t="s">
        <v>2054</v>
      </c>
      <c r="Q733" s="1" t="s">
        <v>2057</v>
      </c>
      <c r="R733" s="1" t="s">
        <v>3984</v>
      </c>
      <c r="S733">
        <v>0</v>
      </c>
      <c r="T733">
        <v>8</v>
      </c>
    </row>
    <row r="734" spans="1:20" x14ac:dyDescent="0.25">
      <c r="A734" s="1" t="s">
        <v>1314</v>
      </c>
      <c r="B734" s="1" t="s">
        <v>1315</v>
      </c>
      <c r="C734" s="1" t="s">
        <v>2256</v>
      </c>
      <c r="D734" s="1" t="s">
        <v>29</v>
      </c>
      <c r="E734" s="1" t="s">
        <v>2372</v>
      </c>
      <c r="F734" s="1" t="s">
        <v>2100</v>
      </c>
      <c r="G734" s="1" t="s">
        <v>3911</v>
      </c>
      <c r="H734" s="1" t="s">
        <v>2052</v>
      </c>
      <c r="I734" s="1" t="s">
        <v>2091</v>
      </c>
      <c r="J734" s="1" t="s">
        <v>3985</v>
      </c>
      <c r="K734" s="1" t="s">
        <v>10</v>
      </c>
      <c r="L734" s="1" t="s">
        <v>2113</v>
      </c>
      <c r="M734" s="1" t="s">
        <v>2094</v>
      </c>
      <c r="N734" s="1" t="s">
        <v>2105</v>
      </c>
      <c r="O734" s="1" t="s">
        <v>3913</v>
      </c>
      <c r="P734" s="1" t="s">
        <v>3914</v>
      </c>
      <c r="Q734" s="1" t="s">
        <v>2057</v>
      </c>
      <c r="R734" s="1" t="s">
        <v>3986</v>
      </c>
      <c r="S734">
        <v>0</v>
      </c>
      <c r="T734">
        <v>5</v>
      </c>
    </row>
    <row r="735" spans="1:20" x14ac:dyDescent="0.25">
      <c r="A735" s="1" t="s">
        <v>479</v>
      </c>
      <c r="B735" s="1" t="s">
        <v>480</v>
      </c>
      <c r="C735" s="1" t="s">
        <v>2313</v>
      </c>
      <c r="D735" s="1" t="s">
        <v>44</v>
      </c>
      <c r="E735" s="1" t="s">
        <v>2214</v>
      </c>
      <c r="F735" s="1" t="s">
        <v>2050</v>
      </c>
      <c r="G735" s="1" t="s">
        <v>3847</v>
      </c>
      <c r="H735" s="1" t="s">
        <v>2052</v>
      </c>
      <c r="I735" s="1" t="s">
        <v>2091</v>
      </c>
      <c r="J735" s="1" t="s">
        <v>3987</v>
      </c>
      <c r="K735" s="1" t="s">
        <v>12</v>
      </c>
      <c r="L735" s="1" t="s">
        <v>2113</v>
      </c>
      <c r="M735" s="1" t="s">
        <v>2094</v>
      </c>
      <c r="N735" s="1" t="s">
        <v>2056</v>
      </c>
      <c r="O735" s="1" t="s">
        <v>3849</v>
      </c>
      <c r="P735" s="1" t="s">
        <v>3853</v>
      </c>
      <c r="Q735" s="1" t="s">
        <v>2057</v>
      </c>
      <c r="R735" s="1" t="s">
        <v>3988</v>
      </c>
      <c r="S735">
        <v>4</v>
      </c>
      <c r="T735">
        <v>5</v>
      </c>
    </row>
    <row r="736" spans="1:20" x14ac:dyDescent="0.25">
      <c r="A736" s="1" t="s">
        <v>514</v>
      </c>
      <c r="B736" s="1" t="s">
        <v>515</v>
      </c>
      <c r="C736" s="1" t="s">
        <v>2313</v>
      </c>
      <c r="D736" s="1" t="s">
        <v>44</v>
      </c>
      <c r="E736" s="1" t="s">
        <v>2415</v>
      </c>
      <c r="F736" s="1" t="s">
        <v>2050</v>
      </c>
      <c r="G736" s="1" t="s">
        <v>2828</v>
      </c>
      <c r="H736" s="1" t="s">
        <v>2052</v>
      </c>
      <c r="I736" s="1" t="s">
        <v>2091</v>
      </c>
      <c r="J736" s="1" t="s">
        <v>3989</v>
      </c>
      <c r="K736" s="1" t="s">
        <v>12</v>
      </c>
      <c r="L736" s="1" t="s">
        <v>2134</v>
      </c>
      <c r="M736" s="1" t="s">
        <v>2094</v>
      </c>
      <c r="N736" s="1" t="s">
        <v>2056</v>
      </c>
      <c r="O736" s="1" t="s">
        <v>2830</v>
      </c>
      <c r="P736" s="1" t="s">
        <v>2831</v>
      </c>
      <c r="Q736" s="1" t="s">
        <v>2057</v>
      </c>
      <c r="R736" s="1" t="s">
        <v>3990</v>
      </c>
      <c r="S736">
        <v>4</v>
      </c>
      <c r="T736">
        <v>3</v>
      </c>
    </row>
    <row r="737" spans="1:20" x14ac:dyDescent="0.25">
      <c r="A737" s="1" t="s">
        <v>733</v>
      </c>
      <c r="B737" s="1" t="s">
        <v>734</v>
      </c>
      <c r="C737" s="1" t="s">
        <v>2173</v>
      </c>
      <c r="D737" s="1" t="s">
        <v>88</v>
      </c>
      <c r="E737" s="1" t="s">
        <v>2415</v>
      </c>
      <c r="F737" s="1" t="s">
        <v>2050</v>
      </c>
      <c r="G737" s="1" t="s">
        <v>2828</v>
      </c>
      <c r="H737" s="1" t="s">
        <v>2052</v>
      </c>
      <c r="I737" s="1" t="s">
        <v>2052</v>
      </c>
      <c r="J737" s="1" t="s">
        <v>3991</v>
      </c>
      <c r="K737" s="1" t="s">
        <v>12</v>
      </c>
      <c r="L737" s="1" t="s">
        <v>2134</v>
      </c>
      <c r="M737" s="1" t="s">
        <v>2094</v>
      </c>
      <c r="N737" s="1" t="s">
        <v>2056</v>
      </c>
      <c r="O737" s="1" t="s">
        <v>2830</v>
      </c>
      <c r="P737" s="1" t="s">
        <v>2831</v>
      </c>
      <c r="Q737" s="1" t="s">
        <v>2057</v>
      </c>
      <c r="R737" s="1" t="s">
        <v>3992</v>
      </c>
      <c r="S737">
        <v>4</v>
      </c>
      <c r="T737">
        <v>3</v>
      </c>
    </row>
    <row r="738" spans="1:20" x14ac:dyDescent="0.25">
      <c r="A738" s="1" t="s">
        <v>619</v>
      </c>
      <c r="B738" s="1" t="s">
        <v>620</v>
      </c>
      <c r="C738" s="1" t="s">
        <v>2173</v>
      </c>
      <c r="D738" s="1" t="s">
        <v>44</v>
      </c>
      <c r="E738" s="1" t="s">
        <v>2415</v>
      </c>
      <c r="F738" s="1" t="s">
        <v>2050</v>
      </c>
      <c r="G738" s="1" t="s">
        <v>2828</v>
      </c>
      <c r="H738" s="1" t="s">
        <v>2052</v>
      </c>
      <c r="I738" s="1" t="s">
        <v>2091</v>
      </c>
      <c r="J738" s="1" t="s">
        <v>3993</v>
      </c>
      <c r="K738" s="1" t="s">
        <v>12</v>
      </c>
      <c r="L738" s="1" t="s">
        <v>2134</v>
      </c>
      <c r="M738" s="1" t="s">
        <v>2094</v>
      </c>
      <c r="N738" s="1" t="s">
        <v>2056</v>
      </c>
      <c r="O738" s="1" t="s">
        <v>2830</v>
      </c>
      <c r="P738" s="1" t="s">
        <v>2831</v>
      </c>
      <c r="Q738" s="1" t="s">
        <v>2057</v>
      </c>
      <c r="R738" s="1" t="s">
        <v>3994</v>
      </c>
      <c r="S738">
        <v>4</v>
      </c>
      <c r="T738">
        <v>3</v>
      </c>
    </row>
    <row r="739" spans="1:20" x14ac:dyDescent="0.25">
      <c r="A739" s="1" t="s">
        <v>430</v>
      </c>
      <c r="B739" s="1" t="s">
        <v>431</v>
      </c>
      <c r="C739" s="1" t="s">
        <v>2313</v>
      </c>
      <c r="D739" s="1" t="s">
        <v>44</v>
      </c>
      <c r="E739" s="1" t="s">
        <v>2214</v>
      </c>
      <c r="F739" s="1" t="s">
        <v>2050</v>
      </c>
      <c r="G739" s="1" t="s">
        <v>3847</v>
      </c>
      <c r="H739" s="1" t="s">
        <v>2052</v>
      </c>
      <c r="I739" s="1" t="s">
        <v>2091</v>
      </c>
      <c r="J739" s="1" t="s">
        <v>3995</v>
      </c>
      <c r="K739" s="1" t="s">
        <v>12</v>
      </c>
      <c r="L739" s="1" t="s">
        <v>2093</v>
      </c>
      <c r="M739" s="1" t="s">
        <v>2094</v>
      </c>
      <c r="N739" s="1" t="s">
        <v>2056</v>
      </c>
      <c r="O739" s="1" t="s">
        <v>3849</v>
      </c>
      <c r="P739" s="1" t="s">
        <v>3853</v>
      </c>
      <c r="Q739" s="1" t="s">
        <v>2057</v>
      </c>
      <c r="R739" s="1" t="s">
        <v>3996</v>
      </c>
      <c r="S739">
        <v>4</v>
      </c>
      <c r="T739">
        <v>7</v>
      </c>
    </row>
    <row r="740" spans="1:20" x14ac:dyDescent="0.25">
      <c r="A740" s="1" t="s">
        <v>1510</v>
      </c>
      <c r="B740" s="1" t="s">
        <v>1511</v>
      </c>
      <c r="C740" s="1" t="s">
        <v>2109</v>
      </c>
      <c r="D740" s="1" t="s">
        <v>29</v>
      </c>
      <c r="E740" s="1" t="s">
        <v>2372</v>
      </c>
      <c r="F740" s="1" t="s">
        <v>2050</v>
      </c>
      <c r="G740" s="1" t="s">
        <v>3957</v>
      </c>
      <c r="H740" s="1" t="s">
        <v>2052</v>
      </c>
      <c r="I740" s="1" t="s">
        <v>2091</v>
      </c>
      <c r="J740" s="1" t="s">
        <v>3997</v>
      </c>
      <c r="K740" s="1" t="s">
        <v>10</v>
      </c>
      <c r="L740" s="1" t="s">
        <v>2134</v>
      </c>
      <c r="M740" s="1" t="s">
        <v>2094</v>
      </c>
      <c r="N740" s="1" t="s">
        <v>2105</v>
      </c>
      <c r="O740" s="1" t="s">
        <v>3959</v>
      </c>
      <c r="P740" s="1" t="s">
        <v>3960</v>
      </c>
      <c r="Q740" s="1" t="s">
        <v>2057</v>
      </c>
      <c r="R740" s="1" t="s">
        <v>3998</v>
      </c>
      <c r="S740">
        <v>0</v>
      </c>
      <c r="T740">
        <v>3</v>
      </c>
    </row>
    <row r="741" spans="1:20" x14ac:dyDescent="0.25">
      <c r="A741" s="1" t="s">
        <v>1061</v>
      </c>
      <c r="B741" s="1" t="s">
        <v>1062</v>
      </c>
      <c r="C741" s="1" t="s">
        <v>2158</v>
      </c>
      <c r="D741" s="1" t="s">
        <v>44</v>
      </c>
      <c r="E741" s="1" t="s">
        <v>2372</v>
      </c>
      <c r="F741" s="1" t="s">
        <v>2050</v>
      </c>
      <c r="G741" s="1" t="s">
        <v>3999</v>
      </c>
      <c r="H741" s="1" t="s">
        <v>2052</v>
      </c>
      <c r="I741" s="1" t="s">
        <v>2091</v>
      </c>
      <c r="J741" s="1" t="s">
        <v>4000</v>
      </c>
      <c r="K741" s="1" t="s">
        <v>12</v>
      </c>
      <c r="L741" s="1" t="s">
        <v>2113</v>
      </c>
      <c r="M741" s="1" t="s">
        <v>2094</v>
      </c>
      <c r="N741" s="1" t="s">
        <v>2056</v>
      </c>
      <c r="O741" s="1" t="s">
        <v>4001</v>
      </c>
      <c r="P741" s="1" t="s">
        <v>4002</v>
      </c>
      <c r="Q741" s="1" t="s">
        <v>2057</v>
      </c>
      <c r="R741" s="1" t="s">
        <v>4003</v>
      </c>
      <c r="S741">
        <v>4</v>
      </c>
      <c r="T741">
        <v>5</v>
      </c>
    </row>
    <row r="742" spans="1:20" x14ac:dyDescent="0.25">
      <c r="A742" s="1" t="s">
        <v>432</v>
      </c>
      <c r="B742" s="1" t="s">
        <v>433</v>
      </c>
      <c r="C742" s="1" t="s">
        <v>2313</v>
      </c>
      <c r="D742" s="1" t="s">
        <v>44</v>
      </c>
      <c r="E742" s="1" t="s">
        <v>2214</v>
      </c>
      <c r="F742" s="1" t="s">
        <v>2050</v>
      </c>
      <c r="G742" s="1" t="s">
        <v>3847</v>
      </c>
      <c r="H742" s="1" t="s">
        <v>2052</v>
      </c>
      <c r="I742" s="1" t="s">
        <v>2091</v>
      </c>
      <c r="J742" s="1" t="s">
        <v>4004</v>
      </c>
      <c r="K742" s="1" t="s">
        <v>12</v>
      </c>
      <c r="L742" s="1" t="s">
        <v>2093</v>
      </c>
      <c r="M742" s="1" t="s">
        <v>2094</v>
      </c>
      <c r="N742" s="1" t="s">
        <v>2056</v>
      </c>
      <c r="O742" s="1" t="s">
        <v>3849</v>
      </c>
      <c r="P742" s="1" t="s">
        <v>3853</v>
      </c>
      <c r="Q742" s="1" t="s">
        <v>2057</v>
      </c>
      <c r="R742" s="1" t="s">
        <v>4005</v>
      </c>
      <c r="S742">
        <v>4</v>
      </c>
      <c r="T742">
        <v>7</v>
      </c>
    </row>
    <row r="743" spans="1:20" x14ac:dyDescent="0.25">
      <c r="A743" s="1" t="s">
        <v>970</v>
      </c>
      <c r="B743" s="1" t="s">
        <v>971</v>
      </c>
      <c r="C743" s="1" t="s">
        <v>2148</v>
      </c>
      <c r="D743" s="1" t="s">
        <v>44</v>
      </c>
      <c r="E743" s="1" t="s">
        <v>2214</v>
      </c>
      <c r="F743" s="1" t="s">
        <v>2050</v>
      </c>
      <c r="G743" s="1" t="s">
        <v>3796</v>
      </c>
      <c r="H743" s="1" t="s">
        <v>2052</v>
      </c>
      <c r="I743" s="1" t="s">
        <v>2091</v>
      </c>
      <c r="J743" s="1" t="s">
        <v>4006</v>
      </c>
      <c r="K743" s="1" t="s">
        <v>10</v>
      </c>
      <c r="L743" s="1" t="s">
        <v>2590</v>
      </c>
      <c r="M743" s="1" t="s">
        <v>2094</v>
      </c>
      <c r="N743" s="1" t="s">
        <v>2056</v>
      </c>
      <c r="O743" s="1" t="s">
        <v>3798</v>
      </c>
      <c r="P743" s="1" t="s">
        <v>3799</v>
      </c>
      <c r="Q743" s="1" t="s">
        <v>2057</v>
      </c>
      <c r="R743" s="1" t="s">
        <v>4007</v>
      </c>
      <c r="S743">
        <v>0</v>
      </c>
      <c r="T743">
        <v>7</v>
      </c>
    </row>
    <row r="744" spans="1:20" x14ac:dyDescent="0.25">
      <c r="A744" s="1" t="s">
        <v>663</v>
      </c>
      <c r="B744" s="1" t="s">
        <v>664</v>
      </c>
      <c r="C744" s="1" t="s">
        <v>2173</v>
      </c>
      <c r="D744" s="1" t="s">
        <v>44</v>
      </c>
      <c r="E744" s="1" t="s">
        <v>2415</v>
      </c>
      <c r="F744" s="1" t="s">
        <v>2050</v>
      </c>
      <c r="G744" s="1" t="s">
        <v>2828</v>
      </c>
      <c r="H744" s="1" t="s">
        <v>2052</v>
      </c>
      <c r="I744" s="1" t="s">
        <v>2091</v>
      </c>
      <c r="J744" s="1" t="s">
        <v>4008</v>
      </c>
      <c r="K744" s="1" t="s">
        <v>12</v>
      </c>
      <c r="L744" s="1" t="s">
        <v>2134</v>
      </c>
      <c r="M744" s="1" t="s">
        <v>2094</v>
      </c>
      <c r="N744" s="1" t="s">
        <v>2056</v>
      </c>
      <c r="O744" s="1" t="s">
        <v>2830</v>
      </c>
      <c r="P744" s="1" t="s">
        <v>2831</v>
      </c>
      <c r="Q744" s="1" t="s">
        <v>2057</v>
      </c>
      <c r="R744" s="1" t="s">
        <v>4009</v>
      </c>
      <c r="S744">
        <v>4</v>
      </c>
      <c r="T744">
        <v>3</v>
      </c>
    </row>
    <row r="745" spans="1:20" x14ac:dyDescent="0.25">
      <c r="A745" s="1" t="s">
        <v>1063</v>
      </c>
      <c r="B745" s="1" t="s">
        <v>1064</v>
      </c>
      <c r="C745" s="1" t="s">
        <v>2158</v>
      </c>
      <c r="D745" s="1" t="s">
        <v>44</v>
      </c>
      <c r="E745" s="1" t="s">
        <v>2372</v>
      </c>
      <c r="F745" s="1" t="s">
        <v>2050</v>
      </c>
      <c r="G745" s="1" t="s">
        <v>3413</v>
      </c>
      <c r="H745" s="1" t="s">
        <v>2052</v>
      </c>
      <c r="I745" s="1" t="s">
        <v>2091</v>
      </c>
      <c r="J745" s="1" t="s">
        <v>4010</v>
      </c>
      <c r="K745" s="1" t="s">
        <v>12</v>
      </c>
      <c r="L745" s="1" t="s">
        <v>2134</v>
      </c>
      <c r="M745" s="1" t="s">
        <v>2094</v>
      </c>
      <c r="N745" s="1" t="s">
        <v>2056</v>
      </c>
      <c r="O745" s="1" t="s">
        <v>3415</v>
      </c>
      <c r="P745" s="1" t="s">
        <v>3477</v>
      </c>
      <c r="Q745" s="1" t="s">
        <v>2057</v>
      </c>
      <c r="R745" s="1" t="s">
        <v>4011</v>
      </c>
      <c r="S745">
        <v>4</v>
      </c>
      <c r="T745">
        <v>3</v>
      </c>
    </row>
    <row r="746" spans="1:20" x14ac:dyDescent="0.25">
      <c r="A746" s="1" t="s">
        <v>852</v>
      </c>
      <c r="B746" s="1" t="s">
        <v>853</v>
      </c>
      <c r="C746" s="1" t="s">
        <v>2148</v>
      </c>
      <c r="D746" s="1" t="s">
        <v>44</v>
      </c>
      <c r="E746" s="1" t="s">
        <v>2372</v>
      </c>
      <c r="F746" s="1" t="s">
        <v>2166</v>
      </c>
      <c r="G746" s="1" t="s">
        <v>3957</v>
      </c>
      <c r="H746" s="1" t="s">
        <v>2052</v>
      </c>
      <c r="I746" s="1" t="s">
        <v>2091</v>
      </c>
      <c r="J746" s="1" t="s">
        <v>4012</v>
      </c>
      <c r="K746" s="1" t="s">
        <v>12</v>
      </c>
      <c r="L746" s="1" t="s">
        <v>2134</v>
      </c>
      <c r="M746" s="1" t="s">
        <v>2094</v>
      </c>
      <c r="N746" s="1" t="s">
        <v>2056</v>
      </c>
      <c r="O746" s="1" t="s">
        <v>3959</v>
      </c>
      <c r="P746" s="1" t="s">
        <v>3960</v>
      </c>
      <c r="Q746" s="1" t="s">
        <v>2057</v>
      </c>
      <c r="R746" s="1" t="s">
        <v>4013</v>
      </c>
      <c r="S746">
        <v>4</v>
      </c>
      <c r="T746">
        <v>3</v>
      </c>
    </row>
    <row r="747" spans="1:20" x14ac:dyDescent="0.25">
      <c r="A747" s="1" t="s">
        <v>718</v>
      </c>
      <c r="B747" s="1" t="s">
        <v>719</v>
      </c>
      <c r="C747" s="1" t="s">
        <v>2173</v>
      </c>
      <c r="D747" s="1" t="s">
        <v>44</v>
      </c>
      <c r="E747" s="1" t="s">
        <v>2415</v>
      </c>
      <c r="F747" s="1" t="s">
        <v>2050</v>
      </c>
      <c r="G747" s="1" t="s">
        <v>2828</v>
      </c>
      <c r="H747" s="1" t="s">
        <v>2052</v>
      </c>
      <c r="I747" s="1" t="s">
        <v>2091</v>
      </c>
      <c r="J747" s="1" t="s">
        <v>4014</v>
      </c>
      <c r="K747" s="1" t="s">
        <v>12</v>
      </c>
      <c r="L747" s="1" t="s">
        <v>2113</v>
      </c>
      <c r="M747" s="1" t="s">
        <v>2094</v>
      </c>
      <c r="N747" s="1" t="s">
        <v>2056</v>
      </c>
      <c r="O747" s="1" t="s">
        <v>2830</v>
      </c>
      <c r="P747" s="1" t="s">
        <v>2831</v>
      </c>
      <c r="Q747" s="1" t="s">
        <v>2057</v>
      </c>
      <c r="R747" s="1" t="s">
        <v>4015</v>
      </c>
      <c r="S747">
        <v>4</v>
      </c>
      <c r="T747">
        <v>5</v>
      </c>
    </row>
    <row r="748" spans="1:20" x14ac:dyDescent="0.25">
      <c r="A748" s="1" t="s">
        <v>621</v>
      </c>
      <c r="B748" s="1" t="s">
        <v>622</v>
      </c>
      <c r="C748" s="1" t="s">
        <v>2173</v>
      </c>
      <c r="D748" s="1" t="s">
        <v>44</v>
      </c>
      <c r="E748" s="1" t="s">
        <v>2415</v>
      </c>
      <c r="F748" s="1" t="s">
        <v>2050</v>
      </c>
      <c r="G748" s="1" t="s">
        <v>3796</v>
      </c>
      <c r="H748" s="1" t="s">
        <v>2052</v>
      </c>
      <c r="I748" s="1" t="s">
        <v>2091</v>
      </c>
      <c r="J748" s="1" t="s">
        <v>4016</v>
      </c>
      <c r="K748" s="1" t="s">
        <v>12</v>
      </c>
      <c r="L748" s="1" t="s">
        <v>2134</v>
      </c>
      <c r="M748" s="1" t="s">
        <v>2094</v>
      </c>
      <c r="N748" s="1" t="s">
        <v>2056</v>
      </c>
      <c r="O748" s="1" t="s">
        <v>3798</v>
      </c>
      <c r="P748" s="1" t="s">
        <v>3799</v>
      </c>
      <c r="Q748" s="1" t="s">
        <v>2057</v>
      </c>
      <c r="R748" s="1" t="s">
        <v>4017</v>
      </c>
      <c r="S748">
        <v>4</v>
      </c>
      <c r="T748">
        <v>3</v>
      </c>
    </row>
    <row r="749" spans="1:20" x14ac:dyDescent="0.25">
      <c r="A749" s="1" t="s">
        <v>623</v>
      </c>
      <c r="B749" s="1" t="s">
        <v>624</v>
      </c>
      <c r="C749" s="1" t="s">
        <v>2173</v>
      </c>
      <c r="D749" s="1" t="s">
        <v>44</v>
      </c>
      <c r="E749" s="1" t="s">
        <v>2415</v>
      </c>
      <c r="F749" s="1" t="s">
        <v>2050</v>
      </c>
      <c r="G749" s="1" t="s">
        <v>4018</v>
      </c>
      <c r="H749" s="1" t="s">
        <v>2052</v>
      </c>
      <c r="I749" s="1" t="s">
        <v>2091</v>
      </c>
      <c r="J749" s="1" t="s">
        <v>4019</v>
      </c>
      <c r="K749" s="1" t="s">
        <v>12</v>
      </c>
      <c r="L749" s="1" t="s">
        <v>2134</v>
      </c>
      <c r="M749" s="1" t="s">
        <v>2094</v>
      </c>
      <c r="N749" s="1" t="s">
        <v>2056</v>
      </c>
      <c r="O749" s="1" t="s">
        <v>4020</v>
      </c>
      <c r="P749" s="1" t="s">
        <v>2096</v>
      </c>
      <c r="Q749" s="1" t="s">
        <v>2057</v>
      </c>
      <c r="R749" s="1" t="s">
        <v>4021</v>
      </c>
      <c r="S749">
        <v>4</v>
      </c>
      <c r="T749">
        <v>3</v>
      </c>
    </row>
    <row r="750" spans="1:20" x14ac:dyDescent="0.25">
      <c r="A750" s="1" t="s">
        <v>316</v>
      </c>
      <c r="B750" s="1" t="s">
        <v>317</v>
      </c>
      <c r="C750" s="1" t="s">
        <v>2088</v>
      </c>
      <c r="D750" s="1" t="s">
        <v>88</v>
      </c>
      <c r="E750" s="1" t="s">
        <v>2214</v>
      </c>
      <c r="F750" s="1" t="s">
        <v>2050</v>
      </c>
      <c r="G750" s="1" t="s">
        <v>3847</v>
      </c>
      <c r="H750" s="1" t="s">
        <v>2052</v>
      </c>
      <c r="I750" s="1" t="s">
        <v>2052</v>
      </c>
      <c r="J750" s="1" t="s">
        <v>4022</v>
      </c>
      <c r="K750" s="1" t="s">
        <v>12</v>
      </c>
      <c r="L750" s="1" t="s">
        <v>2093</v>
      </c>
      <c r="M750" s="1" t="s">
        <v>2094</v>
      </c>
      <c r="N750" s="1" t="s">
        <v>2056</v>
      </c>
      <c r="O750" s="1" t="s">
        <v>3849</v>
      </c>
      <c r="P750" s="1" t="s">
        <v>3853</v>
      </c>
      <c r="Q750" s="1" t="s">
        <v>2057</v>
      </c>
      <c r="R750" s="1" t="s">
        <v>4023</v>
      </c>
      <c r="S750">
        <v>4</v>
      </c>
      <c r="T750">
        <v>7</v>
      </c>
    </row>
    <row r="751" spans="1:20" x14ac:dyDescent="0.25">
      <c r="A751" s="1" t="s">
        <v>1124</v>
      </c>
      <c r="B751" s="1" t="s">
        <v>1125</v>
      </c>
      <c r="C751" s="1" t="s">
        <v>2148</v>
      </c>
      <c r="D751" s="1" t="s">
        <v>44</v>
      </c>
      <c r="E751" s="1" t="s">
        <v>2372</v>
      </c>
      <c r="F751" s="1" t="s">
        <v>2050</v>
      </c>
      <c r="G751" s="1" t="s">
        <v>2828</v>
      </c>
      <c r="H751" s="1" t="s">
        <v>2052</v>
      </c>
      <c r="I751" s="1" t="s">
        <v>2091</v>
      </c>
      <c r="J751" s="1" t="s">
        <v>5501</v>
      </c>
      <c r="K751" s="1" t="s">
        <v>427</v>
      </c>
      <c r="L751" s="1" t="s">
        <v>2113</v>
      </c>
      <c r="M751" s="1" t="s">
        <v>2094</v>
      </c>
      <c r="N751" s="1" t="s">
        <v>2056</v>
      </c>
      <c r="O751" s="1" t="s">
        <v>2830</v>
      </c>
      <c r="P751" s="1" t="s">
        <v>2831</v>
      </c>
      <c r="Q751" s="1" t="s">
        <v>2057</v>
      </c>
      <c r="R751" s="1" t="s">
        <v>5502</v>
      </c>
      <c r="S751">
        <v>2</v>
      </c>
      <c r="T751">
        <v>5</v>
      </c>
    </row>
    <row r="752" spans="1:20" x14ac:dyDescent="0.25">
      <c r="A752" s="1" t="s">
        <v>298</v>
      </c>
      <c r="B752" s="1" t="s">
        <v>299</v>
      </c>
      <c r="C752" s="1" t="s">
        <v>2088</v>
      </c>
      <c r="D752" s="1" t="s">
        <v>44</v>
      </c>
      <c r="E752" s="1" t="s">
        <v>2214</v>
      </c>
      <c r="F752" s="1" t="s">
        <v>2050</v>
      </c>
      <c r="G752" s="1" t="s">
        <v>3847</v>
      </c>
      <c r="H752" s="1" t="s">
        <v>2052</v>
      </c>
      <c r="I752" s="1" t="s">
        <v>2091</v>
      </c>
      <c r="J752" s="1" t="s">
        <v>4024</v>
      </c>
      <c r="K752" s="1" t="s">
        <v>12</v>
      </c>
      <c r="L752" s="1" t="s">
        <v>4025</v>
      </c>
      <c r="M752" s="1" t="s">
        <v>2094</v>
      </c>
      <c r="N752" s="1" t="s">
        <v>2056</v>
      </c>
      <c r="O752" s="1" t="s">
        <v>3849</v>
      </c>
      <c r="P752" s="1" t="s">
        <v>3853</v>
      </c>
      <c r="Q752" s="1" t="s">
        <v>2057</v>
      </c>
      <c r="R752" s="1" t="s">
        <v>4026</v>
      </c>
      <c r="S752">
        <v>4</v>
      </c>
      <c r="T752">
        <v>7</v>
      </c>
    </row>
    <row r="753" spans="1:20" x14ac:dyDescent="0.25">
      <c r="A753" s="1" t="s">
        <v>743</v>
      </c>
      <c r="B753" s="1" t="s">
        <v>744</v>
      </c>
      <c r="C753" s="1" t="s">
        <v>2173</v>
      </c>
      <c r="D753" s="1" t="s">
        <v>44</v>
      </c>
      <c r="E753" s="1" t="s">
        <v>2415</v>
      </c>
      <c r="F753" s="1" t="s">
        <v>2050</v>
      </c>
      <c r="G753" s="1" t="s">
        <v>2828</v>
      </c>
      <c r="H753" s="1" t="s">
        <v>2052</v>
      </c>
      <c r="I753" s="1" t="s">
        <v>2091</v>
      </c>
      <c r="J753" s="1" t="s">
        <v>4027</v>
      </c>
      <c r="K753" s="1" t="s">
        <v>12</v>
      </c>
      <c r="L753" s="1" t="s">
        <v>2412</v>
      </c>
      <c r="M753" s="1" t="s">
        <v>2094</v>
      </c>
      <c r="N753" s="1" t="s">
        <v>2056</v>
      </c>
      <c r="O753" s="1" t="s">
        <v>2830</v>
      </c>
      <c r="P753" s="1" t="s">
        <v>2831</v>
      </c>
      <c r="Q753" s="1" t="s">
        <v>2057</v>
      </c>
      <c r="R753" s="1" t="s">
        <v>4028</v>
      </c>
      <c r="S753">
        <v>4</v>
      </c>
      <c r="T753">
        <v>5</v>
      </c>
    </row>
    <row r="754" spans="1:20" x14ac:dyDescent="0.25">
      <c r="A754" s="1" t="s">
        <v>279</v>
      </c>
      <c r="B754" s="1" t="s">
        <v>280</v>
      </c>
      <c r="C754" s="1" t="s">
        <v>2088</v>
      </c>
      <c r="D754" s="1" t="s">
        <v>44</v>
      </c>
      <c r="E754" s="1" t="s">
        <v>2214</v>
      </c>
      <c r="F754" s="1" t="s">
        <v>2050</v>
      </c>
      <c r="G754" s="1" t="s">
        <v>3847</v>
      </c>
      <c r="H754" s="1" t="s">
        <v>2052</v>
      </c>
      <c r="I754" s="1" t="s">
        <v>2091</v>
      </c>
      <c r="J754" s="1" t="s">
        <v>4029</v>
      </c>
      <c r="K754" s="1" t="s">
        <v>12</v>
      </c>
      <c r="L754" s="1" t="s">
        <v>2590</v>
      </c>
      <c r="M754" s="1" t="s">
        <v>2094</v>
      </c>
      <c r="N754" s="1" t="s">
        <v>2056</v>
      </c>
      <c r="O754" s="1" t="s">
        <v>3849</v>
      </c>
      <c r="P754" s="1" t="s">
        <v>3853</v>
      </c>
      <c r="Q754" s="1" t="s">
        <v>2057</v>
      </c>
      <c r="R754" s="1" t="s">
        <v>4030</v>
      </c>
      <c r="S754">
        <v>4</v>
      </c>
      <c r="T754">
        <v>7</v>
      </c>
    </row>
    <row r="755" spans="1:20" x14ac:dyDescent="0.25">
      <c r="A755" s="1" t="s">
        <v>716</v>
      </c>
      <c r="B755" s="1" t="s">
        <v>717</v>
      </c>
      <c r="C755" s="1" t="s">
        <v>2173</v>
      </c>
      <c r="D755" s="1" t="s">
        <v>44</v>
      </c>
      <c r="E755" s="1" t="s">
        <v>2372</v>
      </c>
      <c r="F755" s="1" t="s">
        <v>2050</v>
      </c>
      <c r="G755" s="1" t="s">
        <v>3876</v>
      </c>
      <c r="H755" s="1" t="s">
        <v>2052</v>
      </c>
      <c r="I755" s="1" t="s">
        <v>2091</v>
      </c>
      <c r="J755" s="1" t="s">
        <v>4031</v>
      </c>
      <c r="K755" s="1" t="s">
        <v>12</v>
      </c>
      <c r="L755" s="1" t="s">
        <v>2113</v>
      </c>
      <c r="M755" s="1" t="s">
        <v>2094</v>
      </c>
      <c r="N755" s="1" t="s">
        <v>2056</v>
      </c>
      <c r="O755" s="1" t="s">
        <v>3878</v>
      </c>
      <c r="P755" s="1" t="s">
        <v>2831</v>
      </c>
      <c r="Q755" s="1" t="s">
        <v>2057</v>
      </c>
      <c r="R755" s="1" t="s">
        <v>4032</v>
      </c>
      <c r="S755">
        <v>4</v>
      </c>
      <c r="T755">
        <v>5</v>
      </c>
    </row>
    <row r="756" spans="1:20" x14ac:dyDescent="0.25">
      <c r="A756" s="1" t="s">
        <v>481</v>
      </c>
      <c r="B756" s="1" t="s">
        <v>5018</v>
      </c>
      <c r="C756" s="1" t="s">
        <v>2313</v>
      </c>
      <c r="D756" s="1" t="s">
        <v>44</v>
      </c>
      <c r="E756" s="1" t="s">
        <v>2214</v>
      </c>
      <c r="F756" s="1" t="s">
        <v>2050</v>
      </c>
      <c r="G756" s="1" t="s">
        <v>3847</v>
      </c>
      <c r="H756" s="1" t="s">
        <v>2052</v>
      </c>
      <c r="I756" s="1" t="s">
        <v>2091</v>
      </c>
      <c r="J756" s="1" t="s">
        <v>5019</v>
      </c>
      <c r="K756" s="1" t="s">
        <v>12</v>
      </c>
      <c r="L756" s="1" t="s">
        <v>4033</v>
      </c>
      <c r="M756" s="1" t="s">
        <v>2094</v>
      </c>
      <c r="N756" s="1" t="s">
        <v>2056</v>
      </c>
      <c r="O756" s="1" t="s">
        <v>3849</v>
      </c>
      <c r="P756" s="1" t="s">
        <v>3853</v>
      </c>
      <c r="Q756" s="1" t="s">
        <v>2057</v>
      </c>
      <c r="R756" s="1" t="s">
        <v>5020</v>
      </c>
      <c r="S756">
        <v>4</v>
      </c>
      <c r="T756">
        <v>7</v>
      </c>
    </row>
    <row r="757" spans="1:20" x14ac:dyDescent="0.25">
      <c r="A757" s="1" t="s">
        <v>682</v>
      </c>
      <c r="B757" s="1" t="s">
        <v>683</v>
      </c>
      <c r="C757" s="1" t="s">
        <v>2173</v>
      </c>
      <c r="D757" s="1" t="s">
        <v>44</v>
      </c>
      <c r="E757" s="1" t="s">
        <v>2214</v>
      </c>
      <c r="F757" s="1" t="s">
        <v>2050</v>
      </c>
      <c r="G757" s="1" t="s">
        <v>3847</v>
      </c>
      <c r="H757" s="1" t="s">
        <v>2052</v>
      </c>
      <c r="I757" s="1" t="s">
        <v>2091</v>
      </c>
      <c r="J757" s="1" t="s">
        <v>4034</v>
      </c>
      <c r="K757" s="1" t="s">
        <v>12</v>
      </c>
      <c r="L757" s="1" t="s">
        <v>3804</v>
      </c>
      <c r="M757" s="1" t="s">
        <v>2094</v>
      </c>
      <c r="N757" s="1" t="s">
        <v>2056</v>
      </c>
      <c r="O757" s="1" t="s">
        <v>3849</v>
      </c>
      <c r="P757" s="1" t="s">
        <v>3853</v>
      </c>
      <c r="Q757" s="1" t="s">
        <v>2057</v>
      </c>
      <c r="R757" s="1" t="s">
        <v>4035</v>
      </c>
      <c r="S757">
        <v>4</v>
      </c>
      <c r="T757">
        <v>5</v>
      </c>
    </row>
    <row r="758" spans="1:20" x14ac:dyDescent="0.25">
      <c r="A758" s="1" t="s">
        <v>549</v>
      </c>
      <c r="B758" s="1" t="s">
        <v>550</v>
      </c>
      <c r="C758" s="1" t="s">
        <v>2313</v>
      </c>
      <c r="D758" s="1" t="s">
        <v>44</v>
      </c>
      <c r="E758" s="1" t="s">
        <v>3731</v>
      </c>
      <c r="F758" s="1" t="s">
        <v>2050</v>
      </c>
      <c r="G758" s="1" t="s">
        <v>2828</v>
      </c>
      <c r="H758" s="1" t="s">
        <v>2052</v>
      </c>
      <c r="I758" s="1" t="s">
        <v>2091</v>
      </c>
      <c r="J758" s="1" t="s">
        <v>5236</v>
      </c>
      <c r="K758" s="1" t="s">
        <v>12</v>
      </c>
      <c r="L758" s="1" t="s">
        <v>2412</v>
      </c>
      <c r="M758" s="1" t="s">
        <v>2094</v>
      </c>
      <c r="N758" s="1" t="s">
        <v>2056</v>
      </c>
      <c r="O758" s="1" t="s">
        <v>2830</v>
      </c>
      <c r="P758" s="1" t="s">
        <v>2831</v>
      </c>
      <c r="Q758" s="1" t="s">
        <v>2057</v>
      </c>
      <c r="R758" s="1" t="s">
        <v>4036</v>
      </c>
      <c r="S758">
        <v>4</v>
      </c>
      <c r="T758">
        <v>5</v>
      </c>
    </row>
    <row r="759" spans="1:20" x14ac:dyDescent="0.25">
      <c r="A759" s="1" t="s">
        <v>916</v>
      </c>
      <c r="B759" s="1" t="s">
        <v>917</v>
      </c>
      <c r="C759" s="1" t="s">
        <v>2148</v>
      </c>
      <c r="D759" s="1" t="s">
        <v>44</v>
      </c>
      <c r="E759" s="1" t="s">
        <v>2214</v>
      </c>
      <c r="F759" s="1" t="s">
        <v>2427</v>
      </c>
      <c r="G759" s="1" t="s">
        <v>3911</v>
      </c>
      <c r="H759" s="1" t="s">
        <v>2052</v>
      </c>
      <c r="I759" s="1" t="s">
        <v>2091</v>
      </c>
      <c r="J759" s="1" t="s">
        <v>5248</v>
      </c>
      <c r="K759" s="1" t="s">
        <v>10</v>
      </c>
      <c r="L759" s="1" t="s">
        <v>5249</v>
      </c>
      <c r="M759" s="1" t="s">
        <v>2094</v>
      </c>
      <c r="N759" s="1" t="s">
        <v>2056</v>
      </c>
      <c r="O759" s="1" t="s">
        <v>3913</v>
      </c>
      <c r="P759" s="1" t="s">
        <v>3914</v>
      </c>
      <c r="Q759" s="1" t="s">
        <v>2057</v>
      </c>
      <c r="R759" s="1" t="s">
        <v>4037</v>
      </c>
      <c r="S759">
        <v>0</v>
      </c>
      <c r="T759">
        <v>7</v>
      </c>
    </row>
    <row r="760" spans="1:20" x14ac:dyDescent="0.25">
      <c r="A760" s="1" t="s">
        <v>494</v>
      </c>
      <c r="B760" s="1" t="s">
        <v>495</v>
      </c>
      <c r="C760" s="1" t="s">
        <v>2313</v>
      </c>
      <c r="D760" s="1" t="s">
        <v>44</v>
      </c>
      <c r="E760" s="1" t="s">
        <v>2214</v>
      </c>
      <c r="F760" s="1" t="s">
        <v>2050</v>
      </c>
      <c r="G760" s="1" t="s">
        <v>3847</v>
      </c>
      <c r="H760" s="1" t="s">
        <v>2052</v>
      </c>
      <c r="I760" s="1" t="s">
        <v>2091</v>
      </c>
      <c r="J760" s="1" t="s">
        <v>4038</v>
      </c>
      <c r="K760" s="1" t="s">
        <v>12</v>
      </c>
      <c r="L760" s="1" t="s">
        <v>3804</v>
      </c>
      <c r="M760" s="1" t="s">
        <v>2094</v>
      </c>
      <c r="N760" s="1" t="s">
        <v>2056</v>
      </c>
      <c r="O760" s="1" t="s">
        <v>3849</v>
      </c>
      <c r="P760" s="1" t="s">
        <v>3853</v>
      </c>
      <c r="Q760" s="1" t="s">
        <v>2057</v>
      </c>
      <c r="R760" s="1" t="s">
        <v>4039</v>
      </c>
      <c r="S760">
        <v>4</v>
      </c>
      <c r="T760">
        <v>5</v>
      </c>
    </row>
    <row r="761" spans="1:20" x14ac:dyDescent="0.25">
      <c r="A761" s="1" t="s">
        <v>5068</v>
      </c>
      <c r="B761" s="1" t="s">
        <v>5069</v>
      </c>
      <c r="C761" s="1" t="s">
        <v>2468</v>
      </c>
      <c r="D761" s="1" t="s">
        <v>88</v>
      </c>
      <c r="E761" s="1" t="s">
        <v>2214</v>
      </c>
      <c r="F761" s="1" t="s">
        <v>2050</v>
      </c>
      <c r="G761" s="1" t="s">
        <v>2477</v>
      </c>
      <c r="H761" s="1" t="s">
        <v>2052</v>
      </c>
      <c r="I761" s="1" t="s">
        <v>2052</v>
      </c>
      <c r="J761" s="1" t="s">
        <v>5070</v>
      </c>
      <c r="K761" s="1" t="s">
        <v>12</v>
      </c>
      <c r="L761" s="1" t="s">
        <v>5071</v>
      </c>
      <c r="M761" s="1" t="s">
        <v>2055</v>
      </c>
      <c r="N761" s="1" t="s">
        <v>2056</v>
      </c>
      <c r="O761" s="1" t="s">
        <v>2479</v>
      </c>
      <c r="P761" s="1" t="s">
        <v>2480</v>
      </c>
      <c r="Q761" s="1" t="s">
        <v>2057</v>
      </c>
      <c r="R761" s="1" t="s">
        <v>5072</v>
      </c>
      <c r="S761">
        <v>4</v>
      </c>
      <c r="T761">
        <v>10</v>
      </c>
    </row>
    <row r="762" spans="1:20" x14ac:dyDescent="0.25">
      <c r="A762" s="1" t="s">
        <v>5213</v>
      </c>
      <c r="B762" s="1" t="s">
        <v>5396</v>
      </c>
      <c r="C762" s="1" t="s">
        <v>2158</v>
      </c>
      <c r="D762" s="1" t="s">
        <v>44</v>
      </c>
      <c r="E762" s="1" t="s">
        <v>2415</v>
      </c>
      <c r="F762" s="1" t="s">
        <v>2050</v>
      </c>
      <c r="G762" s="1" t="s">
        <v>2828</v>
      </c>
      <c r="H762" s="1" t="s">
        <v>2052</v>
      </c>
      <c r="I762" s="1" t="s">
        <v>2091</v>
      </c>
      <c r="J762" s="1" t="s">
        <v>5214</v>
      </c>
      <c r="K762" s="1" t="s">
        <v>12</v>
      </c>
      <c r="L762" s="1" t="s">
        <v>2193</v>
      </c>
      <c r="M762" s="1" t="s">
        <v>2055</v>
      </c>
      <c r="N762" s="1" t="s">
        <v>2056</v>
      </c>
      <c r="O762" s="1" t="s">
        <v>2830</v>
      </c>
      <c r="P762" s="1" t="s">
        <v>2831</v>
      </c>
      <c r="Q762" s="1" t="s">
        <v>2057</v>
      </c>
      <c r="R762" s="1" t="s">
        <v>5397</v>
      </c>
      <c r="S762">
        <v>4</v>
      </c>
      <c r="T762">
        <v>3</v>
      </c>
    </row>
    <row r="763" spans="1:20" x14ac:dyDescent="0.25">
      <c r="A763" s="1" t="s">
        <v>359</v>
      </c>
      <c r="B763" s="1" t="s">
        <v>360</v>
      </c>
      <c r="C763" s="1" t="s">
        <v>2088</v>
      </c>
      <c r="D763" s="1" t="s">
        <v>88</v>
      </c>
      <c r="E763" s="1" t="s">
        <v>2214</v>
      </c>
      <c r="F763" s="1" t="s">
        <v>2150</v>
      </c>
      <c r="G763" s="1" t="s">
        <v>2539</v>
      </c>
      <c r="H763" s="1" t="s">
        <v>2052</v>
      </c>
      <c r="I763" s="1" t="s">
        <v>2052</v>
      </c>
      <c r="J763" s="1" t="s">
        <v>4040</v>
      </c>
      <c r="K763" s="1" t="s">
        <v>12</v>
      </c>
      <c r="L763" s="1" t="s">
        <v>2113</v>
      </c>
      <c r="M763" s="1" t="s">
        <v>2094</v>
      </c>
      <c r="N763" s="1" t="s">
        <v>2056</v>
      </c>
      <c r="O763" s="1" t="s">
        <v>2541</v>
      </c>
      <c r="P763" s="1" t="s">
        <v>2571</v>
      </c>
      <c r="Q763" s="1" t="s">
        <v>2057</v>
      </c>
      <c r="R763" s="1" t="s">
        <v>4041</v>
      </c>
      <c r="S763">
        <v>4</v>
      </c>
      <c r="T763">
        <v>5</v>
      </c>
    </row>
    <row r="764" spans="1:20" x14ac:dyDescent="0.25">
      <c r="A764" s="1" t="s">
        <v>125</v>
      </c>
      <c r="B764" s="1" t="s">
        <v>126</v>
      </c>
      <c r="C764" s="1" t="s">
        <v>2573</v>
      </c>
      <c r="D764" s="1" t="s">
        <v>88</v>
      </c>
      <c r="E764" s="1" t="s">
        <v>2214</v>
      </c>
      <c r="F764" s="1" t="s">
        <v>2150</v>
      </c>
      <c r="G764" s="1" t="s">
        <v>2450</v>
      </c>
      <c r="H764" s="1" t="s">
        <v>2052</v>
      </c>
      <c r="I764" s="1" t="s">
        <v>2052</v>
      </c>
      <c r="J764" s="1" t="s">
        <v>4042</v>
      </c>
      <c r="K764" s="1" t="s">
        <v>12</v>
      </c>
      <c r="L764" s="1" t="s">
        <v>2113</v>
      </c>
      <c r="M764" s="1" t="s">
        <v>2094</v>
      </c>
      <c r="N764" s="1" t="s">
        <v>2056</v>
      </c>
      <c r="O764" s="1" t="s">
        <v>2452</v>
      </c>
      <c r="P764" s="1" t="s">
        <v>2453</v>
      </c>
      <c r="Q764" s="1" t="s">
        <v>2057</v>
      </c>
      <c r="R764" s="1" t="s">
        <v>4043</v>
      </c>
      <c r="S764">
        <v>4</v>
      </c>
      <c r="T764">
        <v>5</v>
      </c>
    </row>
    <row r="765" spans="1:20" x14ac:dyDescent="0.25">
      <c r="A765" s="1" t="s">
        <v>542</v>
      </c>
      <c r="B765" s="1" t="s">
        <v>543</v>
      </c>
      <c r="C765" s="1" t="s">
        <v>2088</v>
      </c>
      <c r="D765" s="1" t="s">
        <v>88</v>
      </c>
      <c r="E765" s="1" t="s">
        <v>2214</v>
      </c>
      <c r="F765" s="1" t="s">
        <v>2150</v>
      </c>
      <c r="G765" s="1" t="s">
        <v>2539</v>
      </c>
      <c r="H765" s="1" t="s">
        <v>2052</v>
      </c>
      <c r="I765" s="1" t="s">
        <v>2052</v>
      </c>
      <c r="J765" s="1" t="s">
        <v>4044</v>
      </c>
      <c r="K765" s="1" t="s">
        <v>12</v>
      </c>
      <c r="L765" s="1" t="s">
        <v>2113</v>
      </c>
      <c r="M765" s="1" t="s">
        <v>2094</v>
      </c>
      <c r="N765" s="1" t="s">
        <v>2056</v>
      </c>
      <c r="O765" s="1" t="s">
        <v>2541</v>
      </c>
      <c r="P765" s="1" t="s">
        <v>2571</v>
      </c>
      <c r="Q765" s="1" t="s">
        <v>2057</v>
      </c>
      <c r="R765" s="1" t="s">
        <v>5299</v>
      </c>
      <c r="S765">
        <v>4</v>
      </c>
      <c r="T765">
        <v>5</v>
      </c>
    </row>
    <row r="766" spans="1:20" x14ac:dyDescent="0.25">
      <c r="A766" s="1" t="s">
        <v>4045</v>
      </c>
      <c r="B766" s="1" t="s">
        <v>4046</v>
      </c>
      <c r="C766" s="1" t="s">
        <v>2088</v>
      </c>
      <c r="D766" s="1" t="s">
        <v>44</v>
      </c>
      <c r="E766" s="1" t="s">
        <v>2214</v>
      </c>
      <c r="F766" s="1" t="s">
        <v>2150</v>
      </c>
      <c r="G766" s="1" t="s">
        <v>2539</v>
      </c>
      <c r="H766" s="1" t="s">
        <v>2052</v>
      </c>
      <c r="I766" s="1" t="s">
        <v>2052</v>
      </c>
      <c r="J766" s="1" t="s">
        <v>4047</v>
      </c>
      <c r="K766" s="1" t="s">
        <v>12</v>
      </c>
      <c r="L766" s="1" t="s">
        <v>2590</v>
      </c>
      <c r="M766" s="1" t="s">
        <v>2055</v>
      </c>
      <c r="N766" s="1" t="s">
        <v>2056</v>
      </c>
      <c r="O766" s="1" t="s">
        <v>2541</v>
      </c>
      <c r="P766" s="1" t="s">
        <v>2571</v>
      </c>
      <c r="Q766" s="1" t="s">
        <v>2057</v>
      </c>
      <c r="R766" s="1" t="s">
        <v>4048</v>
      </c>
      <c r="S766">
        <v>4</v>
      </c>
      <c r="T766">
        <v>7</v>
      </c>
    </row>
    <row r="767" spans="1:20" x14ac:dyDescent="0.25">
      <c r="A767" s="1" t="s">
        <v>4998</v>
      </c>
      <c r="B767" s="1" t="s">
        <v>5237</v>
      </c>
      <c r="C767" s="1" t="s">
        <v>2088</v>
      </c>
      <c r="D767" s="1" t="s">
        <v>44</v>
      </c>
      <c r="E767" s="1" t="s">
        <v>2214</v>
      </c>
      <c r="F767" s="1" t="s">
        <v>2150</v>
      </c>
      <c r="G767" s="1" t="s">
        <v>3850</v>
      </c>
      <c r="H767" s="1" t="s">
        <v>2052</v>
      </c>
      <c r="I767" s="1" t="s">
        <v>2052</v>
      </c>
      <c r="J767" s="1" t="s">
        <v>5238</v>
      </c>
      <c r="K767" s="1" t="s">
        <v>12</v>
      </c>
      <c r="L767" s="1" t="s">
        <v>2769</v>
      </c>
      <c r="M767" s="1" t="s">
        <v>2094</v>
      </c>
      <c r="N767" s="1" t="s">
        <v>2056</v>
      </c>
      <c r="O767" s="1" t="s">
        <v>3852</v>
      </c>
      <c r="P767" s="1" t="s">
        <v>3853</v>
      </c>
      <c r="Q767" s="1" t="s">
        <v>2057</v>
      </c>
      <c r="R767" s="1" t="s">
        <v>5239</v>
      </c>
      <c r="S767">
        <v>4</v>
      </c>
      <c r="T767">
        <v>8</v>
      </c>
    </row>
    <row r="768" spans="1:20" x14ac:dyDescent="0.25">
      <c r="A768" s="1" t="s">
        <v>127</v>
      </c>
      <c r="B768" s="1" t="s">
        <v>128</v>
      </c>
      <c r="C768" s="1" t="s">
        <v>2573</v>
      </c>
      <c r="D768" s="1" t="s">
        <v>88</v>
      </c>
      <c r="E768" s="1" t="s">
        <v>2214</v>
      </c>
      <c r="F768" s="1" t="s">
        <v>2150</v>
      </c>
      <c r="G768" s="1" t="s">
        <v>3850</v>
      </c>
      <c r="H768" s="1" t="s">
        <v>2052</v>
      </c>
      <c r="I768" s="1" t="s">
        <v>2052</v>
      </c>
      <c r="J768" s="1" t="s">
        <v>4049</v>
      </c>
      <c r="K768" s="1" t="s">
        <v>13</v>
      </c>
      <c r="L768" s="1" t="s">
        <v>2575</v>
      </c>
      <c r="M768" s="1" t="s">
        <v>2094</v>
      </c>
      <c r="N768" s="1" t="s">
        <v>2056</v>
      </c>
      <c r="O768" s="1" t="s">
        <v>3852</v>
      </c>
      <c r="P768" s="1" t="s">
        <v>3853</v>
      </c>
      <c r="Q768" s="1" t="s">
        <v>2057</v>
      </c>
      <c r="R768" s="1" t="s">
        <v>4050</v>
      </c>
      <c r="S768">
        <v>6</v>
      </c>
      <c r="T768">
        <v>10</v>
      </c>
    </row>
    <row r="769" spans="1:20" x14ac:dyDescent="0.25">
      <c r="A769" s="1" t="s">
        <v>129</v>
      </c>
      <c r="B769" s="1" t="s">
        <v>130</v>
      </c>
      <c r="C769" s="1" t="s">
        <v>2573</v>
      </c>
      <c r="D769" s="1" t="s">
        <v>88</v>
      </c>
      <c r="E769" s="1" t="s">
        <v>2214</v>
      </c>
      <c r="F769" s="1" t="s">
        <v>2150</v>
      </c>
      <c r="G769" s="1" t="s">
        <v>2450</v>
      </c>
      <c r="H769" s="1" t="s">
        <v>2052</v>
      </c>
      <c r="I769" s="1" t="s">
        <v>2052</v>
      </c>
      <c r="J769" s="1" t="s">
        <v>4051</v>
      </c>
      <c r="K769" s="1" t="s">
        <v>12</v>
      </c>
      <c r="L769" s="1" t="s">
        <v>2575</v>
      </c>
      <c r="M769" s="1" t="s">
        <v>2094</v>
      </c>
      <c r="N769" s="1" t="s">
        <v>2056</v>
      </c>
      <c r="O769" s="1" t="s">
        <v>2452</v>
      </c>
      <c r="P769" s="1" t="s">
        <v>2453</v>
      </c>
      <c r="Q769" s="1" t="s">
        <v>2057</v>
      </c>
      <c r="R769" s="1" t="s">
        <v>4052</v>
      </c>
      <c r="S769">
        <v>4</v>
      </c>
      <c r="T769">
        <v>10</v>
      </c>
    </row>
    <row r="770" spans="1:20" x14ac:dyDescent="0.25">
      <c r="A770" s="1" t="s">
        <v>273</v>
      </c>
      <c r="B770" s="1" t="s">
        <v>274</v>
      </c>
      <c r="C770" s="1" t="s">
        <v>2088</v>
      </c>
      <c r="D770" s="1" t="s">
        <v>44</v>
      </c>
      <c r="E770" s="1" t="s">
        <v>2214</v>
      </c>
      <c r="F770" s="1" t="s">
        <v>2427</v>
      </c>
      <c r="G770" s="1" t="s">
        <v>3847</v>
      </c>
      <c r="H770" s="1" t="s">
        <v>2052</v>
      </c>
      <c r="I770" s="1" t="s">
        <v>2091</v>
      </c>
      <c r="J770" s="1" t="s">
        <v>4053</v>
      </c>
      <c r="K770" s="1" t="s">
        <v>12</v>
      </c>
      <c r="L770" s="1" t="s">
        <v>2093</v>
      </c>
      <c r="M770" s="1" t="s">
        <v>2094</v>
      </c>
      <c r="N770" s="1" t="s">
        <v>2056</v>
      </c>
      <c r="O770" s="1" t="s">
        <v>3849</v>
      </c>
      <c r="P770" s="1" t="s">
        <v>3853</v>
      </c>
      <c r="Q770" s="1" t="s">
        <v>2057</v>
      </c>
      <c r="R770" s="1" t="s">
        <v>4054</v>
      </c>
      <c r="S770">
        <v>4</v>
      </c>
      <c r="T770">
        <v>7</v>
      </c>
    </row>
    <row r="771" spans="1:20" x14ac:dyDescent="0.25">
      <c r="A771" s="1" t="s">
        <v>94</v>
      </c>
      <c r="B771" s="1" t="s">
        <v>95</v>
      </c>
      <c r="C771" s="1" t="s">
        <v>2597</v>
      </c>
      <c r="D771" s="1" t="s">
        <v>88</v>
      </c>
      <c r="E771" s="1" t="s">
        <v>2214</v>
      </c>
      <c r="F771" s="1" t="s">
        <v>2427</v>
      </c>
      <c r="G771" s="1" t="s">
        <v>3850</v>
      </c>
      <c r="H771" s="1" t="s">
        <v>2052</v>
      </c>
      <c r="I771" s="1" t="s">
        <v>2052</v>
      </c>
      <c r="J771" s="1" t="s">
        <v>4055</v>
      </c>
      <c r="K771" s="1" t="s">
        <v>13</v>
      </c>
      <c r="L771" s="1" t="s">
        <v>2590</v>
      </c>
      <c r="M771" s="1" t="s">
        <v>2094</v>
      </c>
      <c r="N771" s="1" t="s">
        <v>2056</v>
      </c>
      <c r="O771" s="1" t="s">
        <v>3852</v>
      </c>
      <c r="P771" s="1" t="s">
        <v>3853</v>
      </c>
      <c r="Q771" s="1" t="s">
        <v>2057</v>
      </c>
      <c r="R771" s="1" t="s">
        <v>4056</v>
      </c>
      <c r="S771">
        <v>6</v>
      </c>
      <c r="T771">
        <v>7</v>
      </c>
    </row>
    <row r="772" spans="1:20" x14ac:dyDescent="0.25">
      <c r="A772" s="1" t="s">
        <v>486</v>
      </c>
      <c r="B772" s="1" t="s">
        <v>487</v>
      </c>
      <c r="C772" s="1" t="s">
        <v>2313</v>
      </c>
      <c r="D772" s="1" t="s">
        <v>44</v>
      </c>
      <c r="E772" s="1" t="s">
        <v>2214</v>
      </c>
      <c r="F772" s="1" t="s">
        <v>2150</v>
      </c>
      <c r="G772" s="1" t="s">
        <v>3847</v>
      </c>
      <c r="H772" s="1" t="s">
        <v>2052</v>
      </c>
      <c r="I772" s="1" t="s">
        <v>2091</v>
      </c>
      <c r="J772" s="1" t="s">
        <v>4057</v>
      </c>
      <c r="K772" s="1" t="s">
        <v>440</v>
      </c>
      <c r="L772" s="1" t="s">
        <v>4058</v>
      </c>
      <c r="M772" s="1" t="s">
        <v>2094</v>
      </c>
      <c r="N772" s="1" t="s">
        <v>2056</v>
      </c>
      <c r="O772" s="1" t="s">
        <v>3849</v>
      </c>
      <c r="P772" s="1" t="s">
        <v>3853</v>
      </c>
      <c r="Q772" s="1" t="s">
        <v>2057</v>
      </c>
      <c r="R772" s="1" t="s">
        <v>4059</v>
      </c>
      <c r="S772">
        <v>0</v>
      </c>
      <c r="T772">
        <v>10</v>
      </c>
    </row>
    <row r="773" spans="1:20" x14ac:dyDescent="0.25">
      <c r="A773" s="1" t="s">
        <v>1907</v>
      </c>
      <c r="B773" s="1" t="s">
        <v>1908</v>
      </c>
      <c r="C773" s="1" t="s">
        <v>2098</v>
      </c>
      <c r="D773" s="1" t="s">
        <v>1280</v>
      </c>
      <c r="E773" s="1" t="s">
        <v>3920</v>
      </c>
      <c r="F773" s="1" t="s">
        <v>2111</v>
      </c>
      <c r="G773" s="1" t="s">
        <v>2138</v>
      </c>
      <c r="H773" s="1" t="s">
        <v>2102</v>
      </c>
      <c r="I773" s="1" t="s">
        <v>2091</v>
      </c>
      <c r="J773" s="1" t="s">
        <v>4060</v>
      </c>
      <c r="K773" s="1" t="s">
        <v>10</v>
      </c>
      <c r="L773" s="1" t="s">
        <v>2104</v>
      </c>
      <c r="M773" s="1" t="s">
        <v>2094</v>
      </c>
      <c r="N773" s="1" t="s">
        <v>2105</v>
      </c>
      <c r="O773" s="1" t="s">
        <v>2141</v>
      </c>
      <c r="P773" s="1" t="s">
        <v>2142</v>
      </c>
      <c r="Q773" s="1" t="s">
        <v>2057</v>
      </c>
      <c r="R773" s="1" t="s">
        <v>4061</v>
      </c>
      <c r="S773">
        <v>0</v>
      </c>
      <c r="T773">
        <v>1</v>
      </c>
    </row>
    <row r="774" spans="1:20" x14ac:dyDescent="0.25">
      <c r="A774" s="1" t="s">
        <v>1823</v>
      </c>
      <c r="B774" s="1" t="s">
        <v>1824</v>
      </c>
      <c r="C774" s="1" t="s">
        <v>2132</v>
      </c>
      <c r="D774" s="1" t="s">
        <v>29</v>
      </c>
      <c r="E774" s="1" t="s">
        <v>2849</v>
      </c>
      <c r="F774" s="1" t="s">
        <v>2111</v>
      </c>
      <c r="G774" s="1" t="s">
        <v>2124</v>
      </c>
      <c r="H774" s="1" t="s">
        <v>2052</v>
      </c>
      <c r="I774" s="1" t="s">
        <v>2091</v>
      </c>
      <c r="J774" s="1" t="s">
        <v>4062</v>
      </c>
      <c r="K774" s="1" t="s">
        <v>10</v>
      </c>
      <c r="L774" s="1" t="s">
        <v>2104</v>
      </c>
      <c r="M774" s="1" t="s">
        <v>2094</v>
      </c>
      <c r="N774" s="1" t="s">
        <v>2105</v>
      </c>
      <c r="O774" s="1" t="s">
        <v>2127</v>
      </c>
      <c r="P774" s="1" t="s">
        <v>2096</v>
      </c>
      <c r="Q774" s="1" t="s">
        <v>2057</v>
      </c>
      <c r="R774" s="1" t="s">
        <v>4063</v>
      </c>
      <c r="S774">
        <v>0</v>
      </c>
      <c r="T774">
        <v>1</v>
      </c>
    </row>
    <row r="775" spans="1:20" x14ac:dyDescent="0.25">
      <c r="A775" s="1" t="s">
        <v>1863</v>
      </c>
      <c r="B775" s="1" t="s">
        <v>1864</v>
      </c>
      <c r="C775" s="1" t="s">
        <v>2132</v>
      </c>
      <c r="D775" s="1" t="s">
        <v>1280</v>
      </c>
      <c r="E775" s="1" t="s">
        <v>2121</v>
      </c>
      <c r="F775" s="1" t="s">
        <v>2111</v>
      </c>
      <c r="G775" s="1" t="s">
        <v>4064</v>
      </c>
      <c r="H775" s="1" t="s">
        <v>2102</v>
      </c>
      <c r="I775" s="1" t="s">
        <v>2091</v>
      </c>
      <c r="J775" s="1" t="s">
        <v>4065</v>
      </c>
      <c r="K775" s="1" t="s">
        <v>10</v>
      </c>
      <c r="L775" s="1" t="s">
        <v>2104</v>
      </c>
      <c r="M775" s="1" t="s">
        <v>2094</v>
      </c>
      <c r="N775" s="1" t="s">
        <v>2105</v>
      </c>
      <c r="O775" s="1" t="s">
        <v>4066</v>
      </c>
      <c r="P775" s="1" t="s">
        <v>2054</v>
      </c>
      <c r="Q775" s="1" t="s">
        <v>2057</v>
      </c>
      <c r="R775" s="1" t="s">
        <v>4067</v>
      </c>
      <c r="S775">
        <v>0</v>
      </c>
      <c r="T775">
        <v>1</v>
      </c>
    </row>
    <row r="776" spans="1:20" x14ac:dyDescent="0.25">
      <c r="A776" s="1" t="s">
        <v>1959</v>
      </c>
      <c r="B776" s="1" t="s">
        <v>1960</v>
      </c>
      <c r="C776" s="1" t="s">
        <v>2137</v>
      </c>
      <c r="D776" s="1" t="s">
        <v>1280</v>
      </c>
      <c r="E776" s="1" t="s">
        <v>3920</v>
      </c>
      <c r="F776" s="1" t="s">
        <v>2111</v>
      </c>
      <c r="G776" s="1" t="s">
        <v>2138</v>
      </c>
      <c r="H776" s="1" t="s">
        <v>2102</v>
      </c>
      <c r="I776" s="1" t="s">
        <v>2091</v>
      </c>
      <c r="J776" s="1" t="s">
        <v>4068</v>
      </c>
      <c r="K776" s="1" t="s">
        <v>10</v>
      </c>
      <c r="L776" s="1" t="s">
        <v>2104</v>
      </c>
      <c r="M776" s="1" t="s">
        <v>2094</v>
      </c>
      <c r="N776" s="1" t="s">
        <v>2105</v>
      </c>
      <c r="O776" s="1" t="s">
        <v>2141</v>
      </c>
      <c r="P776" s="1" t="s">
        <v>2142</v>
      </c>
      <c r="Q776" s="1" t="s">
        <v>2057</v>
      </c>
      <c r="R776" s="1" t="s">
        <v>4069</v>
      </c>
      <c r="S776">
        <v>0</v>
      </c>
      <c r="T776">
        <v>1</v>
      </c>
    </row>
    <row r="777" spans="1:20" x14ac:dyDescent="0.25">
      <c r="A777" s="1" t="s">
        <v>1975</v>
      </c>
      <c r="B777" s="1" t="s">
        <v>1976</v>
      </c>
      <c r="C777" s="1" t="s">
        <v>2137</v>
      </c>
      <c r="D777" s="1" t="s">
        <v>1280</v>
      </c>
      <c r="E777" s="1" t="s">
        <v>3920</v>
      </c>
      <c r="F777" s="1" t="s">
        <v>2111</v>
      </c>
      <c r="G777" s="1" t="s">
        <v>4070</v>
      </c>
      <c r="H777" s="1" t="s">
        <v>2102</v>
      </c>
      <c r="I777" s="1" t="s">
        <v>2091</v>
      </c>
      <c r="J777" s="1" t="s">
        <v>4071</v>
      </c>
      <c r="K777" s="1" t="s">
        <v>10</v>
      </c>
      <c r="L777" s="1" t="s">
        <v>2104</v>
      </c>
      <c r="M777" s="1" t="s">
        <v>2094</v>
      </c>
      <c r="N777" s="1" t="s">
        <v>2105</v>
      </c>
      <c r="O777" s="1" t="s">
        <v>4072</v>
      </c>
      <c r="P777" s="1" t="s">
        <v>2096</v>
      </c>
      <c r="Q777" s="1" t="s">
        <v>2057</v>
      </c>
      <c r="R777" s="1" t="s">
        <v>4073</v>
      </c>
      <c r="S777">
        <v>0</v>
      </c>
      <c r="T777">
        <v>1</v>
      </c>
    </row>
    <row r="778" spans="1:20" x14ac:dyDescent="0.25">
      <c r="A778" s="1" t="s">
        <v>1998</v>
      </c>
      <c r="B778" s="1" t="s">
        <v>1999</v>
      </c>
      <c r="C778" s="1" t="s">
        <v>2137</v>
      </c>
      <c r="D778" s="1" t="s">
        <v>1280</v>
      </c>
      <c r="E778" s="1" t="s">
        <v>3554</v>
      </c>
      <c r="F778" s="1" t="s">
        <v>2166</v>
      </c>
      <c r="G778" s="1" t="s">
        <v>3555</v>
      </c>
      <c r="H778" s="1" t="s">
        <v>3067</v>
      </c>
      <c r="I778" s="1" t="s">
        <v>2091</v>
      </c>
      <c r="J778" s="1" t="s">
        <v>4074</v>
      </c>
      <c r="K778" s="1" t="s">
        <v>1572</v>
      </c>
      <c r="L778" s="1" t="s">
        <v>1489</v>
      </c>
      <c r="M778" s="1" t="s">
        <v>2055</v>
      </c>
      <c r="N778" s="1" t="s">
        <v>2105</v>
      </c>
      <c r="O778" s="1" t="s">
        <v>3557</v>
      </c>
      <c r="P778" s="1" t="s">
        <v>2096</v>
      </c>
      <c r="Q778" s="1" t="s">
        <v>2057</v>
      </c>
      <c r="R778" s="1" t="s">
        <v>4075</v>
      </c>
      <c r="S778">
        <v>0</v>
      </c>
      <c r="T778">
        <v>0</v>
      </c>
    </row>
    <row r="779" spans="1:20" x14ac:dyDescent="0.25">
      <c r="A779" s="1" t="s">
        <v>4076</v>
      </c>
      <c r="B779" s="1" t="s">
        <v>4077</v>
      </c>
      <c r="C779" s="1" t="s">
        <v>2132</v>
      </c>
      <c r="D779" s="1" t="s">
        <v>29</v>
      </c>
      <c r="E779" s="1" t="s">
        <v>3064</v>
      </c>
      <c r="F779" s="1" t="s">
        <v>2166</v>
      </c>
      <c r="G779" s="1" t="s">
        <v>4078</v>
      </c>
      <c r="H779" s="1" t="s">
        <v>2052</v>
      </c>
      <c r="I779" s="1" t="s">
        <v>2091</v>
      </c>
      <c r="J779" s="1" t="s">
        <v>4079</v>
      </c>
      <c r="K779" s="1" t="s">
        <v>10</v>
      </c>
      <c r="L779" s="1" t="s">
        <v>2130</v>
      </c>
      <c r="M779" s="1" t="s">
        <v>2055</v>
      </c>
      <c r="N779" s="1" t="s">
        <v>2105</v>
      </c>
      <c r="O779" s="1" t="s">
        <v>4080</v>
      </c>
      <c r="P779" s="1" t="s">
        <v>2054</v>
      </c>
      <c r="Q779" s="1" t="s">
        <v>2057</v>
      </c>
      <c r="R779" s="1" t="s">
        <v>4081</v>
      </c>
      <c r="S779">
        <v>0</v>
      </c>
      <c r="T779">
        <v>1</v>
      </c>
    </row>
    <row r="780" spans="1:20" x14ac:dyDescent="0.25">
      <c r="A780" s="1" t="s">
        <v>1979</v>
      </c>
      <c r="B780" s="1" t="s">
        <v>1980</v>
      </c>
      <c r="C780" s="1" t="s">
        <v>2137</v>
      </c>
      <c r="D780" s="1" t="s">
        <v>1280</v>
      </c>
      <c r="E780" s="1" t="s">
        <v>3554</v>
      </c>
      <c r="F780" s="1" t="s">
        <v>2166</v>
      </c>
      <c r="G780" s="1" t="s">
        <v>4082</v>
      </c>
      <c r="H780" s="1" t="s">
        <v>3067</v>
      </c>
      <c r="I780" s="1" t="s">
        <v>2091</v>
      </c>
      <c r="J780" s="1" t="s">
        <v>4083</v>
      </c>
      <c r="K780" s="1" t="s">
        <v>10</v>
      </c>
      <c r="L780" s="1" t="s">
        <v>930</v>
      </c>
      <c r="M780" s="1" t="s">
        <v>2094</v>
      </c>
      <c r="N780" s="1" t="s">
        <v>2105</v>
      </c>
      <c r="O780" s="1" t="s">
        <v>4084</v>
      </c>
      <c r="P780" s="1" t="s">
        <v>2096</v>
      </c>
      <c r="Q780" s="1" t="s">
        <v>2057</v>
      </c>
      <c r="R780" s="1" t="s">
        <v>4085</v>
      </c>
      <c r="S780">
        <v>0</v>
      </c>
      <c r="T780">
        <v>0.5</v>
      </c>
    </row>
    <row r="781" spans="1:20" x14ac:dyDescent="0.25">
      <c r="A781" s="1" t="s">
        <v>1973</v>
      </c>
      <c r="B781" s="1" t="s">
        <v>1974</v>
      </c>
      <c r="C781" s="1" t="s">
        <v>2137</v>
      </c>
      <c r="D781" s="1" t="s">
        <v>1280</v>
      </c>
      <c r="E781" s="1" t="s">
        <v>3920</v>
      </c>
      <c r="F781" s="1" t="s">
        <v>2111</v>
      </c>
      <c r="G781" s="1" t="s">
        <v>4086</v>
      </c>
      <c r="H781" s="1" t="s">
        <v>2102</v>
      </c>
      <c r="I781" s="1" t="s">
        <v>2091</v>
      </c>
      <c r="J781" s="1" t="s">
        <v>4087</v>
      </c>
      <c r="K781" s="1" t="s">
        <v>10</v>
      </c>
      <c r="L781" s="1" t="s">
        <v>2104</v>
      </c>
      <c r="M781" s="1" t="s">
        <v>2094</v>
      </c>
      <c r="N781" s="1" t="s">
        <v>2105</v>
      </c>
      <c r="O781" s="1" t="s">
        <v>4088</v>
      </c>
      <c r="P781" s="1" t="s">
        <v>2096</v>
      </c>
      <c r="Q781" s="1" t="s">
        <v>2057</v>
      </c>
      <c r="R781" s="1" t="s">
        <v>4089</v>
      </c>
      <c r="S781">
        <v>0</v>
      </c>
      <c r="T781">
        <v>1</v>
      </c>
    </row>
    <row r="782" spans="1:20" x14ac:dyDescent="0.25">
      <c r="A782" s="1" t="s">
        <v>1934</v>
      </c>
      <c r="B782" s="1" t="s">
        <v>5153</v>
      </c>
      <c r="C782" s="1" t="s">
        <v>2098</v>
      </c>
      <c r="D782" s="1" t="s">
        <v>29</v>
      </c>
      <c r="E782" s="1" t="s">
        <v>2165</v>
      </c>
      <c r="F782" s="1" t="s">
        <v>2166</v>
      </c>
      <c r="G782" s="1" t="s">
        <v>4082</v>
      </c>
      <c r="H782" s="1" t="s">
        <v>2052</v>
      </c>
      <c r="I782" s="1" t="s">
        <v>2091</v>
      </c>
      <c r="J782" s="1" t="s">
        <v>4090</v>
      </c>
      <c r="K782" s="1" t="s">
        <v>10</v>
      </c>
      <c r="L782" s="1" t="s">
        <v>57</v>
      </c>
      <c r="M782" s="1" t="s">
        <v>2094</v>
      </c>
      <c r="N782" s="1" t="s">
        <v>2105</v>
      </c>
      <c r="O782" s="1" t="s">
        <v>4084</v>
      </c>
      <c r="P782" s="1" t="s">
        <v>2096</v>
      </c>
      <c r="Q782" s="1" t="s">
        <v>2057</v>
      </c>
      <c r="R782" s="1" t="s">
        <v>5166</v>
      </c>
      <c r="S782">
        <v>0</v>
      </c>
      <c r="T782">
        <v>1</v>
      </c>
    </row>
    <row r="783" spans="1:20" x14ac:dyDescent="0.25">
      <c r="A783" s="1" t="s">
        <v>1883</v>
      </c>
      <c r="B783" s="1" t="s">
        <v>1884</v>
      </c>
      <c r="C783" s="1" t="s">
        <v>2132</v>
      </c>
      <c r="D783" s="1" t="s">
        <v>29</v>
      </c>
      <c r="E783" s="1" t="s">
        <v>2849</v>
      </c>
      <c r="F783" s="1" t="s">
        <v>2111</v>
      </c>
      <c r="G783" s="1" t="s">
        <v>4086</v>
      </c>
      <c r="H783" s="1" t="s">
        <v>2052</v>
      </c>
      <c r="I783" s="1" t="s">
        <v>2091</v>
      </c>
      <c r="J783" s="1" t="s">
        <v>4091</v>
      </c>
      <c r="K783" s="1" t="s">
        <v>10</v>
      </c>
      <c r="L783" s="1" t="s">
        <v>2134</v>
      </c>
      <c r="M783" s="1" t="s">
        <v>2094</v>
      </c>
      <c r="N783" s="1" t="s">
        <v>2105</v>
      </c>
      <c r="O783" s="1" t="s">
        <v>4088</v>
      </c>
      <c r="P783" s="1" t="s">
        <v>2096</v>
      </c>
      <c r="Q783" s="1" t="s">
        <v>2057</v>
      </c>
      <c r="R783" s="1" t="s">
        <v>4092</v>
      </c>
      <c r="S783">
        <v>0</v>
      </c>
      <c r="T783">
        <v>3</v>
      </c>
    </row>
    <row r="784" spans="1:20" x14ac:dyDescent="0.25">
      <c r="A784" s="1" t="s">
        <v>1925</v>
      </c>
      <c r="B784" s="1" t="s">
        <v>1926</v>
      </c>
      <c r="C784" s="1" t="s">
        <v>2132</v>
      </c>
      <c r="D784" s="1" t="s">
        <v>999</v>
      </c>
      <c r="E784" s="1" t="s">
        <v>3920</v>
      </c>
      <c r="F784" s="1" t="s">
        <v>2111</v>
      </c>
      <c r="G784" s="1" t="s">
        <v>2124</v>
      </c>
      <c r="H784" s="1" t="s">
        <v>2125</v>
      </c>
      <c r="I784" s="1" t="s">
        <v>2091</v>
      </c>
      <c r="J784" s="1" t="s">
        <v>4093</v>
      </c>
      <c r="K784" s="1" t="s">
        <v>10</v>
      </c>
      <c r="L784" s="1" t="s">
        <v>2104</v>
      </c>
      <c r="M784" s="1" t="s">
        <v>2094</v>
      </c>
      <c r="N784" s="1" t="s">
        <v>2105</v>
      </c>
      <c r="O784" s="1" t="s">
        <v>2127</v>
      </c>
      <c r="P784" s="1" t="s">
        <v>2096</v>
      </c>
      <c r="Q784" s="1" t="s">
        <v>2057</v>
      </c>
      <c r="R784" s="1" t="s">
        <v>4094</v>
      </c>
      <c r="S784">
        <v>0</v>
      </c>
      <c r="T784">
        <v>1</v>
      </c>
    </row>
    <row r="785" spans="1:20" x14ac:dyDescent="0.25">
      <c r="A785" s="1" t="s">
        <v>1867</v>
      </c>
      <c r="B785" s="1" t="s">
        <v>1868</v>
      </c>
      <c r="C785" s="1" t="s">
        <v>2132</v>
      </c>
      <c r="D785" s="1" t="s">
        <v>999</v>
      </c>
      <c r="E785" s="1" t="s">
        <v>2849</v>
      </c>
      <c r="F785" s="1" t="s">
        <v>2111</v>
      </c>
      <c r="G785" s="1" t="s">
        <v>2124</v>
      </c>
      <c r="H785" s="1" t="s">
        <v>2125</v>
      </c>
      <c r="I785" s="1" t="s">
        <v>2091</v>
      </c>
      <c r="J785" s="1" t="s">
        <v>4095</v>
      </c>
      <c r="K785" s="1" t="s">
        <v>10</v>
      </c>
      <c r="L785" s="1" t="s">
        <v>2104</v>
      </c>
      <c r="M785" s="1" t="s">
        <v>2094</v>
      </c>
      <c r="N785" s="1" t="s">
        <v>2105</v>
      </c>
      <c r="O785" s="1" t="s">
        <v>2127</v>
      </c>
      <c r="P785" s="1" t="s">
        <v>2096</v>
      </c>
      <c r="Q785" s="1" t="s">
        <v>2057</v>
      </c>
      <c r="R785" s="1" t="s">
        <v>4096</v>
      </c>
      <c r="S785">
        <v>0</v>
      </c>
      <c r="T785">
        <v>1</v>
      </c>
    </row>
    <row r="786" spans="1:20" x14ac:dyDescent="0.25">
      <c r="A786" s="1" t="s">
        <v>1717</v>
      </c>
      <c r="B786" s="1" t="s">
        <v>2022</v>
      </c>
      <c r="C786" s="1" t="s">
        <v>2136</v>
      </c>
      <c r="D786" s="1" t="s">
        <v>29</v>
      </c>
      <c r="E786" s="1" t="s">
        <v>2849</v>
      </c>
      <c r="F786" s="1" t="s">
        <v>2111</v>
      </c>
      <c r="G786" s="1" t="s">
        <v>2124</v>
      </c>
      <c r="H786" s="1" t="s">
        <v>2052</v>
      </c>
      <c r="I786" s="1" t="s">
        <v>2091</v>
      </c>
      <c r="J786" s="1" t="s">
        <v>4097</v>
      </c>
      <c r="K786" s="1" t="s">
        <v>10</v>
      </c>
      <c r="L786" s="1" t="s">
        <v>2134</v>
      </c>
      <c r="M786" s="1" t="s">
        <v>2094</v>
      </c>
      <c r="N786" s="1" t="s">
        <v>2105</v>
      </c>
      <c r="O786" s="1" t="s">
        <v>2127</v>
      </c>
      <c r="P786" s="1" t="s">
        <v>2096</v>
      </c>
      <c r="Q786" s="1" t="s">
        <v>2057</v>
      </c>
      <c r="R786" s="1" t="s">
        <v>4098</v>
      </c>
      <c r="S786">
        <v>0</v>
      </c>
      <c r="T786">
        <v>3</v>
      </c>
    </row>
    <row r="787" spans="1:20" x14ac:dyDescent="0.25">
      <c r="A787" s="1" t="s">
        <v>1869</v>
      </c>
      <c r="B787" s="1" t="s">
        <v>1870</v>
      </c>
      <c r="C787" s="1" t="s">
        <v>2132</v>
      </c>
      <c r="D787" s="1" t="s">
        <v>29</v>
      </c>
      <c r="E787" s="1" t="s">
        <v>2849</v>
      </c>
      <c r="F787" s="1" t="s">
        <v>2111</v>
      </c>
      <c r="G787" s="1" t="s">
        <v>4070</v>
      </c>
      <c r="H787" s="1" t="s">
        <v>2052</v>
      </c>
      <c r="I787" s="1" t="s">
        <v>2091</v>
      </c>
      <c r="J787" s="1" t="s">
        <v>4099</v>
      </c>
      <c r="K787" s="1" t="s">
        <v>10</v>
      </c>
      <c r="L787" s="1" t="s">
        <v>2134</v>
      </c>
      <c r="M787" s="1" t="s">
        <v>2094</v>
      </c>
      <c r="N787" s="1" t="s">
        <v>2105</v>
      </c>
      <c r="O787" s="1" t="s">
        <v>4072</v>
      </c>
      <c r="P787" s="1" t="s">
        <v>2096</v>
      </c>
      <c r="Q787" s="1" t="s">
        <v>2057</v>
      </c>
      <c r="R787" s="1" t="s">
        <v>4100</v>
      </c>
      <c r="S787">
        <v>0</v>
      </c>
      <c r="T787">
        <v>3</v>
      </c>
    </row>
    <row r="788" spans="1:20" x14ac:dyDescent="0.25">
      <c r="A788" s="1" t="s">
        <v>1899</v>
      </c>
      <c r="B788" s="1" t="s">
        <v>1900</v>
      </c>
      <c r="C788" s="1" t="s">
        <v>2098</v>
      </c>
      <c r="D788" s="1" t="s">
        <v>29</v>
      </c>
      <c r="E788" s="1" t="s">
        <v>3920</v>
      </c>
      <c r="F788" s="1" t="s">
        <v>2111</v>
      </c>
      <c r="G788" s="1" t="s">
        <v>4086</v>
      </c>
      <c r="H788" s="1" t="s">
        <v>2052</v>
      </c>
      <c r="I788" s="1" t="s">
        <v>2091</v>
      </c>
      <c r="J788" s="1" t="s">
        <v>4101</v>
      </c>
      <c r="K788" s="1" t="s">
        <v>10</v>
      </c>
      <c r="L788" s="1" t="s">
        <v>2104</v>
      </c>
      <c r="M788" s="1" t="s">
        <v>2094</v>
      </c>
      <c r="N788" s="1" t="s">
        <v>2105</v>
      </c>
      <c r="O788" s="1" t="s">
        <v>4088</v>
      </c>
      <c r="P788" s="1" t="s">
        <v>2096</v>
      </c>
      <c r="Q788" s="1" t="s">
        <v>2057</v>
      </c>
      <c r="R788" s="1" t="s">
        <v>4102</v>
      </c>
      <c r="S788">
        <v>0</v>
      </c>
      <c r="T788">
        <v>1</v>
      </c>
    </row>
    <row r="789" spans="1:20" x14ac:dyDescent="0.25">
      <c r="A789" s="1" t="s">
        <v>5208</v>
      </c>
      <c r="B789" s="1" t="s">
        <v>5398</v>
      </c>
      <c r="C789" s="1" t="s">
        <v>2136</v>
      </c>
      <c r="D789" s="1" t="s">
        <v>29</v>
      </c>
      <c r="E789" s="1" t="s">
        <v>3543</v>
      </c>
      <c r="F789" s="1" t="s">
        <v>2166</v>
      </c>
      <c r="G789" s="1" t="s">
        <v>4078</v>
      </c>
      <c r="H789" s="1" t="s">
        <v>2052</v>
      </c>
      <c r="I789" s="1" t="s">
        <v>2091</v>
      </c>
      <c r="J789" s="1" t="s">
        <v>5209</v>
      </c>
      <c r="K789" s="1" t="s">
        <v>10</v>
      </c>
      <c r="L789" s="1" t="s">
        <v>5210</v>
      </c>
      <c r="M789" s="1" t="s">
        <v>2055</v>
      </c>
      <c r="N789" s="1" t="s">
        <v>2105</v>
      </c>
      <c r="O789" s="1" t="s">
        <v>4080</v>
      </c>
      <c r="P789" s="1" t="s">
        <v>2054</v>
      </c>
      <c r="Q789" s="1" t="s">
        <v>2057</v>
      </c>
      <c r="R789" s="1" t="s">
        <v>5399</v>
      </c>
      <c r="S789">
        <v>0</v>
      </c>
      <c r="T789">
        <v>3</v>
      </c>
    </row>
    <row r="790" spans="1:20" x14ac:dyDescent="0.25">
      <c r="A790" s="1" t="s">
        <v>1665</v>
      </c>
      <c r="B790" s="1" t="s">
        <v>1666</v>
      </c>
      <c r="C790" s="1" t="s">
        <v>2120</v>
      </c>
      <c r="D790" s="1" t="s">
        <v>29</v>
      </c>
      <c r="E790" s="1" t="s">
        <v>2372</v>
      </c>
      <c r="F790" s="1" t="s">
        <v>2111</v>
      </c>
      <c r="G790" s="1" t="s">
        <v>4070</v>
      </c>
      <c r="H790" s="1" t="s">
        <v>2052</v>
      </c>
      <c r="I790" s="1" t="s">
        <v>2091</v>
      </c>
      <c r="J790" s="1" t="s">
        <v>4103</v>
      </c>
      <c r="K790" s="1" t="s">
        <v>10</v>
      </c>
      <c r="L790" s="1" t="s">
        <v>2113</v>
      </c>
      <c r="M790" s="1" t="s">
        <v>2094</v>
      </c>
      <c r="N790" s="1" t="s">
        <v>2105</v>
      </c>
      <c r="O790" s="1" t="s">
        <v>4072</v>
      </c>
      <c r="P790" s="1" t="s">
        <v>2096</v>
      </c>
      <c r="Q790" s="1" t="s">
        <v>2057</v>
      </c>
      <c r="R790" s="1" t="s">
        <v>4104</v>
      </c>
      <c r="S790">
        <v>0</v>
      </c>
      <c r="T790">
        <v>5</v>
      </c>
    </row>
    <row r="791" spans="1:20" x14ac:dyDescent="0.25">
      <c r="A791" s="1" t="s">
        <v>1583</v>
      </c>
      <c r="B791" s="1" t="s">
        <v>1584</v>
      </c>
      <c r="C791" s="1" t="s">
        <v>2120</v>
      </c>
      <c r="D791" s="1" t="s">
        <v>29</v>
      </c>
      <c r="E791" s="1" t="s">
        <v>2372</v>
      </c>
      <c r="F791" s="1" t="s">
        <v>2166</v>
      </c>
      <c r="G791" s="1" t="s">
        <v>2384</v>
      </c>
      <c r="H791" s="1" t="s">
        <v>2052</v>
      </c>
      <c r="I791" s="1" t="s">
        <v>2091</v>
      </c>
      <c r="J791" s="1" t="s">
        <v>4105</v>
      </c>
      <c r="K791" s="1" t="s">
        <v>10</v>
      </c>
      <c r="L791" s="1" t="s">
        <v>2134</v>
      </c>
      <c r="M791" s="1" t="s">
        <v>2094</v>
      </c>
      <c r="N791" s="1" t="s">
        <v>2105</v>
      </c>
      <c r="O791" s="1" t="s">
        <v>2386</v>
      </c>
      <c r="P791" s="1" t="s">
        <v>2387</v>
      </c>
      <c r="Q791" s="1" t="s">
        <v>2057</v>
      </c>
      <c r="R791" s="1" t="s">
        <v>4106</v>
      </c>
      <c r="S791">
        <v>0</v>
      </c>
      <c r="T791">
        <v>3</v>
      </c>
    </row>
    <row r="792" spans="1:20" x14ac:dyDescent="0.25">
      <c r="A792" s="1" t="s">
        <v>1740</v>
      </c>
      <c r="B792" s="1" t="s">
        <v>1741</v>
      </c>
      <c r="C792" s="1" t="s">
        <v>2136</v>
      </c>
      <c r="D792" s="1" t="s">
        <v>29</v>
      </c>
      <c r="E792" s="1" t="s">
        <v>2372</v>
      </c>
      <c r="F792" s="1" t="s">
        <v>2111</v>
      </c>
      <c r="G792" s="1" t="s">
        <v>2376</v>
      </c>
      <c r="H792" s="1" t="s">
        <v>2052</v>
      </c>
      <c r="I792" s="1" t="s">
        <v>2091</v>
      </c>
      <c r="J792" s="1" t="s">
        <v>4107</v>
      </c>
      <c r="K792" s="1" t="s">
        <v>10</v>
      </c>
      <c r="L792" s="1" t="s">
        <v>2134</v>
      </c>
      <c r="M792" s="1" t="s">
        <v>2094</v>
      </c>
      <c r="N792" s="1" t="s">
        <v>2105</v>
      </c>
      <c r="O792" s="1" t="s">
        <v>2378</v>
      </c>
      <c r="P792" s="1" t="s">
        <v>2379</v>
      </c>
      <c r="Q792" s="1" t="s">
        <v>2057</v>
      </c>
      <c r="R792" s="1" t="s">
        <v>4108</v>
      </c>
      <c r="S792">
        <v>0</v>
      </c>
      <c r="T792">
        <v>3</v>
      </c>
    </row>
    <row r="793" spans="1:20" x14ac:dyDescent="0.25">
      <c r="A793" s="1" t="s">
        <v>1431</v>
      </c>
      <c r="B793" s="1" t="s">
        <v>1432</v>
      </c>
      <c r="C793" s="1" t="s">
        <v>2109</v>
      </c>
      <c r="D793" s="1" t="s">
        <v>29</v>
      </c>
      <c r="E793" s="1" t="s">
        <v>2372</v>
      </c>
      <c r="F793" s="1" t="s">
        <v>2111</v>
      </c>
      <c r="G793" s="1" t="s">
        <v>2376</v>
      </c>
      <c r="H793" s="1" t="s">
        <v>2052</v>
      </c>
      <c r="I793" s="1" t="s">
        <v>2091</v>
      </c>
      <c r="J793" s="1" t="s">
        <v>4109</v>
      </c>
      <c r="K793" s="1" t="s">
        <v>10</v>
      </c>
      <c r="L793" s="1" t="s">
        <v>2134</v>
      </c>
      <c r="M793" s="1" t="s">
        <v>2094</v>
      </c>
      <c r="N793" s="1" t="s">
        <v>2105</v>
      </c>
      <c r="O793" s="1" t="s">
        <v>2378</v>
      </c>
      <c r="P793" s="1" t="s">
        <v>2379</v>
      </c>
      <c r="Q793" s="1" t="s">
        <v>2057</v>
      </c>
      <c r="R793" s="1" t="s">
        <v>4110</v>
      </c>
      <c r="S793">
        <v>0</v>
      </c>
      <c r="T793">
        <v>3</v>
      </c>
    </row>
    <row r="794" spans="1:20" x14ac:dyDescent="0.25">
      <c r="A794" s="1" t="s">
        <v>1585</v>
      </c>
      <c r="B794" s="1" t="s">
        <v>1586</v>
      </c>
      <c r="C794" s="1" t="s">
        <v>2120</v>
      </c>
      <c r="D794" s="1" t="s">
        <v>29</v>
      </c>
      <c r="E794" s="1" t="s">
        <v>2372</v>
      </c>
      <c r="F794" s="1" t="s">
        <v>2111</v>
      </c>
      <c r="G794" s="1" t="s">
        <v>2376</v>
      </c>
      <c r="H794" s="1" t="s">
        <v>2052</v>
      </c>
      <c r="I794" s="1" t="s">
        <v>2091</v>
      </c>
      <c r="J794" s="1" t="s">
        <v>4111</v>
      </c>
      <c r="K794" s="1" t="s">
        <v>10</v>
      </c>
      <c r="L794" s="1" t="s">
        <v>2113</v>
      </c>
      <c r="M794" s="1" t="s">
        <v>2094</v>
      </c>
      <c r="N794" s="1" t="s">
        <v>2105</v>
      </c>
      <c r="O794" s="1" t="s">
        <v>2378</v>
      </c>
      <c r="P794" s="1" t="s">
        <v>2379</v>
      </c>
      <c r="Q794" s="1" t="s">
        <v>2057</v>
      </c>
      <c r="R794" s="1" t="s">
        <v>4112</v>
      </c>
      <c r="S794">
        <v>0</v>
      </c>
      <c r="T794">
        <v>5</v>
      </c>
    </row>
    <row r="795" spans="1:20" x14ac:dyDescent="0.25">
      <c r="A795" s="1" t="s">
        <v>2012</v>
      </c>
      <c r="B795" s="1" t="s">
        <v>2013</v>
      </c>
      <c r="C795" s="1" t="s">
        <v>2137</v>
      </c>
      <c r="D795" s="1" t="s">
        <v>1280</v>
      </c>
      <c r="E795" s="1" t="s">
        <v>3064</v>
      </c>
      <c r="F795" s="1" t="s">
        <v>2166</v>
      </c>
      <c r="G795" s="1" t="s">
        <v>4113</v>
      </c>
      <c r="H795" s="1" t="s">
        <v>3067</v>
      </c>
      <c r="I795" s="1" t="s">
        <v>2091</v>
      </c>
      <c r="J795" s="1" t="s">
        <v>4114</v>
      </c>
      <c r="K795" s="1" t="s">
        <v>1572</v>
      </c>
      <c r="L795" s="1" t="s">
        <v>2140</v>
      </c>
      <c r="M795" s="1" t="s">
        <v>2094</v>
      </c>
      <c r="N795" s="1" t="s">
        <v>2105</v>
      </c>
      <c r="O795" s="1" t="s">
        <v>4115</v>
      </c>
      <c r="P795" s="1" t="s">
        <v>2096</v>
      </c>
      <c r="Q795" s="1" t="s">
        <v>2057</v>
      </c>
      <c r="R795" s="1" t="s">
        <v>4116</v>
      </c>
      <c r="S795">
        <v>0</v>
      </c>
      <c r="T795">
        <v>0</v>
      </c>
    </row>
    <row r="796" spans="1:20" x14ac:dyDescent="0.25">
      <c r="A796" s="1" t="s">
        <v>1079</v>
      </c>
      <c r="B796" s="1" t="s">
        <v>1080</v>
      </c>
      <c r="C796" s="1" t="s">
        <v>2148</v>
      </c>
      <c r="D796" s="1" t="s">
        <v>44</v>
      </c>
      <c r="E796" s="1" t="s">
        <v>3749</v>
      </c>
      <c r="F796" s="1" t="s">
        <v>3065</v>
      </c>
      <c r="G796" s="1" t="s">
        <v>4117</v>
      </c>
      <c r="H796" s="1" t="s">
        <v>2052</v>
      </c>
      <c r="I796" s="1" t="s">
        <v>2091</v>
      </c>
      <c r="J796" s="1" t="s">
        <v>4118</v>
      </c>
      <c r="K796" s="1" t="s">
        <v>10</v>
      </c>
      <c r="L796" s="1" t="s">
        <v>5374</v>
      </c>
      <c r="M796" s="1" t="s">
        <v>2094</v>
      </c>
      <c r="N796" s="1" t="s">
        <v>2056</v>
      </c>
      <c r="O796" s="1" t="s">
        <v>4119</v>
      </c>
      <c r="P796" s="1" t="s">
        <v>4120</v>
      </c>
      <c r="Q796" s="1" t="s">
        <v>2057</v>
      </c>
      <c r="R796" s="1" t="s">
        <v>4121</v>
      </c>
      <c r="S796">
        <v>0</v>
      </c>
      <c r="T796">
        <v>5</v>
      </c>
    </row>
    <row r="797" spans="1:20" x14ac:dyDescent="0.25">
      <c r="A797" s="1" t="s">
        <v>1939</v>
      </c>
      <c r="B797" s="1" t="s">
        <v>1940</v>
      </c>
      <c r="C797" s="1" t="s">
        <v>2098</v>
      </c>
      <c r="D797" s="1" t="s">
        <v>1280</v>
      </c>
      <c r="E797" s="1" t="s">
        <v>3064</v>
      </c>
      <c r="F797" s="1" t="s">
        <v>3065</v>
      </c>
      <c r="G797" s="1" t="s">
        <v>4122</v>
      </c>
      <c r="H797" s="1" t="s">
        <v>3067</v>
      </c>
      <c r="I797" s="1" t="s">
        <v>2091</v>
      </c>
      <c r="J797" s="1" t="s">
        <v>4123</v>
      </c>
      <c r="K797" s="1" t="s">
        <v>1941</v>
      </c>
      <c r="L797" s="1" t="s">
        <v>1942</v>
      </c>
      <c r="M797" s="1" t="s">
        <v>2055</v>
      </c>
      <c r="N797" s="1" t="s">
        <v>2105</v>
      </c>
      <c r="O797" s="1" t="s">
        <v>4124</v>
      </c>
      <c r="P797" s="1" t="s">
        <v>4125</v>
      </c>
      <c r="Q797" s="1" t="s">
        <v>2057</v>
      </c>
      <c r="R797" s="1" t="s">
        <v>4126</v>
      </c>
      <c r="S797">
        <v>0</v>
      </c>
      <c r="T797">
        <v>0.5</v>
      </c>
    </row>
    <row r="798" spans="1:20" x14ac:dyDescent="0.25">
      <c r="A798" s="1" t="s">
        <v>1753</v>
      </c>
      <c r="B798" s="1" t="s">
        <v>1754</v>
      </c>
      <c r="C798" s="1" t="s">
        <v>2136</v>
      </c>
      <c r="D798" s="1" t="s">
        <v>1280</v>
      </c>
      <c r="E798" s="1" t="s">
        <v>3543</v>
      </c>
      <c r="F798" s="1" t="s">
        <v>3065</v>
      </c>
      <c r="G798" s="1" t="s">
        <v>4127</v>
      </c>
      <c r="H798" s="1" t="s">
        <v>3067</v>
      </c>
      <c r="I798" s="1" t="s">
        <v>2091</v>
      </c>
      <c r="J798" s="1" t="s">
        <v>4128</v>
      </c>
      <c r="K798" s="1" t="s">
        <v>10</v>
      </c>
      <c r="L798" s="1" t="s">
        <v>4129</v>
      </c>
      <c r="M798" s="1" t="s">
        <v>2094</v>
      </c>
      <c r="N798" s="1" t="s">
        <v>2105</v>
      </c>
      <c r="O798" s="1" t="s">
        <v>4130</v>
      </c>
      <c r="P798" s="1" t="s">
        <v>4131</v>
      </c>
      <c r="Q798" s="1" t="s">
        <v>2057</v>
      </c>
      <c r="R798" s="1" t="s">
        <v>4132</v>
      </c>
      <c r="S798">
        <v>0</v>
      </c>
      <c r="T798">
        <v>2</v>
      </c>
    </row>
    <row r="799" spans="1:20" x14ac:dyDescent="0.25">
      <c r="A799" s="1" t="s">
        <v>1851</v>
      </c>
      <c r="B799" s="1" t="s">
        <v>1852</v>
      </c>
      <c r="C799" s="1" t="s">
        <v>2136</v>
      </c>
      <c r="D799" s="1" t="s">
        <v>1280</v>
      </c>
      <c r="E799" s="1" t="s">
        <v>3064</v>
      </c>
      <c r="F799" s="1" t="s">
        <v>3065</v>
      </c>
      <c r="G799" s="1" t="s">
        <v>4133</v>
      </c>
      <c r="H799" s="1" t="s">
        <v>3067</v>
      </c>
      <c r="I799" s="1" t="s">
        <v>2091</v>
      </c>
      <c r="J799" s="1" t="s">
        <v>4134</v>
      </c>
      <c r="K799" s="1" t="s">
        <v>10</v>
      </c>
      <c r="L799" s="1" t="s">
        <v>2134</v>
      </c>
      <c r="M799" s="1" t="s">
        <v>2094</v>
      </c>
      <c r="N799" s="1" t="s">
        <v>2105</v>
      </c>
      <c r="O799" s="1" t="s">
        <v>4135</v>
      </c>
      <c r="P799" s="1" t="s">
        <v>4136</v>
      </c>
      <c r="Q799" s="1" t="s">
        <v>2057</v>
      </c>
      <c r="R799" s="1" t="s">
        <v>5242</v>
      </c>
      <c r="S799">
        <v>0</v>
      </c>
      <c r="T799">
        <v>3</v>
      </c>
    </row>
    <row r="800" spans="1:20" x14ac:dyDescent="0.25">
      <c r="A800" s="1" t="s">
        <v>1065</v>
      </c>
      <c r="B800" s="1" t="s">
        <v>1066</v>
      </c>
      <c r="C800" s="1" t="s">
        <v>2158</v>
      </c>
      <c r="D800" s="1" t="s">
        <v>44</v>
      </c>
      <c r="E800" s="1" t="s">
        <v>4137</v>
      </c>
      <c r="F800" s="1" t="s">
        <v>2100</v>
      </c>
      <c r="G800" s="1" t="s">
        <v>4138</v>
      </c>
      <c r="H800" s="1" t="s">
        <v>2052</v>
      </c>
      <c r="I800" s="1" t="s">
        <v>2091</v>
      </c>
      <c r="J800" s="1" t="s">
        <v>4139</v>
      </c>
      <c r="K800" s="1" t="s">
        <v>10</v>
      </c>
      <c r="L800" s="1" t="s">
        <v>2113</v>
      </c>
      <c r="M800" s="1" t="s">
        <v>2094</v>
      </c>
      <c r="N800" s="1" t="s">
        <v>2056</v>
      </c>
      <c r="O800" s="1" t="s">
        <v>4140</v>
      </c>
      <c r="P800" s="1" t="s">
        <v>4141</v>
      </c>
      <c r="Q800" s="1" t="s">
        <v>2057</v>
      </c>
      <c r="R800" s="1" t="s">
        <v>4142</v>
      </c>
      <c r="S800">
        <v>0</v>
      </c>
      <c r="T800">
        <v>5</v>
      </c>
    </row>
    <row r="801" spans="1:20" x14ac:dyDescent="0.25">
      <c r="A801" s="1" t="s">
        <v>1477</v>
      </c>
      <c r="B801" s="1" t="s">
        <v>1478</v>
      </c>
      <c r="C801" s="1" t="s">
        <v>2109</v>
      </c>
      <c r="D801" s="1" t="s">
        <v>1280</v>
      </c>
      <c r="E801" s="1" t="s">
        <v>3749</v>
      </c>
      <c r="F801" s="1" t="s">
        <v>3065</v>
      </c>
      <c r="G801" s="1" t="s">
        <v>4127</v>
      </c>
      <c r="H801" s="1" t="s">
        <v>3067</v>
      </c>
      <c r="I801" s="1" t="s">
        <v>2091</v>
      </c>
      <c r="J801" s="1" t="s">
        <v>4143</v>
      </c>
      <c r="K801" s="1" t="s">
        <v>10</v>
      </c>
      <c r="L801" s="1" t="s">
        <v>4144</v>
      </c>
      <c r="M801" s="1" t="s">
        <v>2094</v>
      </c>
      <c r="N801" s="1" t="s">
        <v>2105</v>
      </c>
      <c r="O801" s="1" t="s">
        <v>4130</v>
      </c>
      <c r="P801" s="1" t="s">
        <v>4131</v>
      </c>
      <c r="Q801" s="1" t="s">
        <v>2057</v>
      </c>
      <c r="R801" s="1" t="s">
        <v>4145</v>
      </c>
      <c r="S801">
        <v>0</v>
      </c>
      <c r="T801">
        <v>4</v>
      </c>
    </row>
    <row r="802" spans="1:20" x14ac:dyDescent="0.25">
      <c r="A802" s="1" t="s">
        <v>1733</v>
      </c>
      <c r="B802" s="1" t="s">
        <v>1734</v>
      </c>
      <c r="C802" s="1" t="s">
        <v>2120</v>
      </c>
      <c r="D802" s="1" t="s">
        <v>1280</v>
      </c>
      <c r="E802" s="1" t="s">
        <v>3543</v>
      </c>
      <c r="F802" s="1" t="s">
        <v>3065</v>
      </c>
      <c r="G802" s="1" t="s">
        <v>4133</v>
      </c>
      <c r="H802" s="1" t="s">
        <v>3067</v>
      </c>
      <c r="I802" s="1" t="s">
        <v>2091</v>
      </c>
      <c r="J802" s="1" t="s">
        <v>4146</v>
      </c>
      <c r="K802" s="1" t="s">
        <v>10</v>
      </c>
      <c r="L802" s="1" t="s">
        <v>2113</v>
      </c>
      <c r="M802" s="1" t="s">
        <v>2094</v>
      </c>
      <c r="N802" s="1" t="s">
        <v>2105</v>
      </c>
      <c r="O802" s="1" t="s">
        <v>4135</v>
      </c>
      <c r="P802" s="1" t="s">
        <v>4136</v>
      </c>
      <c r="Q802" s="1" t="s">
        <v>2057</v>
      </c>
      <c r="R802" s="1" t="s">
        <v>5243</v>
      </c>
      <c r="S802">
        <v>0</v>
      </c>
      <c r="T802">
        <v>5</v>
      </c>
    </row>
    <row r="803" spans="1:20" x14ac:dyDescent="0.25">
      <c r="A803" s="1" t="s">
        <v>854</v>
      </c>
      <c r="B803" s="1" t="s">
        <v>855</v>
      </c>
      <c r="C803" s="1" t="s">
        <v>2148</v>
      </c>
      <c r="D803" s="1" t="s">
        <v>44</v>
      </c>
      <c r="E803" s="1" t="s">
        <v>3060</v>
      </c>
      <c r="F803" s="1" t="s">
        <v>2050</v>
      </c>
      <c r="G803" s="1" t="s">
        <v>4138</v>
      </c>
      <c r="H803" s="1" t="s">
        <v>2052</v>
      </c>
      <c r="I803" s="1" t="s">
        <v>2091</v>
      </c>
      <c r="J803" s="1" t="s">
        <v>4147</v>
      </c>
      <c r="K803" s="1" t="s">
        <v>10</v>
      </c>
      <c r="L803" s="1" t="s">
        <v>2769</v>
      </c>
      <c r="M803" s="1" t="s">
        <v>2094</v>
      </c>
      <c r="N803" s="1" t="s">
        <v>2056</v>
      </c>
      <c r="O803" s="1" t="s">
        <v>4140</v>
      </c>
      <c r="P803" s="1" t="s">
        <v>4141</v>
      </c>
      <c r="Q803" s="1" t="s">
        <v>2057</v>
      </c>
      <c r="R803" s="1" t="s">
        <v>4148</v>
      </c>
      <c r="S803">
        <v>0</v>
      </c>
      <c r="T803">
        <v>8</v>
      </c>
    </row>
    <row r="804" spans="1:20" x14ac:dyDescent="0.25">
      <c r="A804" s="1" t="s">
        <v>625</v>
      </c>
      <c r="B804" s="1" t="s">
        <v>626</v>
      </c>
      <c r="C804" s="1" t="s">
        <v>2173</v>
      </c>
      <c r="D804" s="1" t="s">
        <v>44</v>
      </c>
      <c r="E804" s="1" t="s">
        <v>3060</v>
      </c>
      <c r="F804" s="1" t="s">
        <v>2050</v>
      </c>
      <c r="G804" s="1" t="s">
        <v>4138</v>
      </c>
      <c r="H804" s="1" t="s">
        <v>2052</v>
      </c>
      <c r="I804" s="1" t="s">
        <v>2091</v>
      </c>
      <c r="J804" s="1" t="s">
        <v>4149</v>
      </c>
      <c r="K804" s="1" t="s">
        <v>10</v>
      </c>
      <c r="L804" s="1" t="s">
        <v>2685</v>
      </c>
      <c r="M804" s="1" t="s">
        <v>2094</v>
      </c>
      <c r="N804" s="1" t="s">
        <v>2056</v>
      </c>
      <c r="O804" s="1" t="s">
        <v>4140</v>
      </c>
      <c r="P804" s="1" t="s">
        <v>4141</v>
      </c>
      <c r="Q804" s="1" t="s">
        <v>2057</v>
      </c>
      <c r="R804" s="1" t="s">
        <v>4150</v>
      </c>
      <c r="S804">
        <v>0</v>
      </c>
      <c r="T804">
        <v>9</v>
      </c>
    </row>
    <row r="805" spans="1:20" x14ac:dyDescent="0.25">
      <c r="A805" s="1" t="s">
        <v>1298</v>
      </c>
      <c r="B805" s="1" t="s">
        <v>1299</v>
      </c>
      <c r="C805" s="1" t="s">
        <v>2256</v>
      </c>
      <c r="D805" s="1" t="s">
        <v>1280</v>
      </c>
      <c r="E805" s="1" t="s">
        <v>3749</v>
      </c>
      <c r="F805" s="1" t="s">
        <v>3065</v>
      </c>
      <c r="G805" s="1" t="s">
        <v>4127</v>
      </c>
      <c r="H805" s="1" t="s">
        <v>3067</v>
      </c>
      <c r="I805" s="1" t="s">
        <v>2091</v>
      </c>
      <c r="J805" s="1" t="s">
        <v>4151</v>
      </c>
      <c r="K805" s="1" t="s">
        <v>10</v>
      </c>
      <c r="L805" s="1" t="s">
        <v>4152</v>
      </c>
      <c r="M805" s="1" t="s">
        <v>2094</v>
      </c>
      <c r="N805" s="1" t="s">
        <v>2105</v>
      </c>
      <c r="O805" s="1" t="s">
        <v>4130</v>
      </c>
      <c r="P805" s="1" t="s">
        <v>4131</v>
      </c>
      <c r="Q805" s="1" t="s">
        <v>2057</v>
      </c>
      <c r="R805" s="1" t="s">
        <v>4153</v>
      </c>
      <c r="S805">
        <v>0</v>
      </c>
      <c r="T805">
        <v>6</v>
      </c>
    </row>
    <row r="806" spans="1:20" x14ac:dyDescent="0.25">
      <c r="A806" s="1" t="s">
        <v>1611</v>
      </c>
      <c r="B806" s="1" t="s">
        <v>1612</v>
      </c>
      <c r="C806" s="1" t="s">
        <v>2109</v>
      </c>
      <c r="D806" s="1" t="s">
        <v>1280</v>
      </c>
      <c r="E806" s="1" t="s">
        <v>3543</v>
      </c>
      <c r="F806" s="1" t="s">
        <v>3065</v>
      </c>
      <c r="G806" s="1" t="s">
        <v>4133</v>
      </c>
      <c r="H806" s="1" t="s">
        <v>3067</v>
      </c>
      <c r="I806" s="1" t="s">
        <v>2091</v>
      </c>
      <c r="J806" s="1" t="s">
        <v>4154</v>
      </c>
      <c r="K806" s="1" t="s">
        <v>10</v>
      </c>
      <c r="L806" s="1" t="s">
        <v>2093</v>
      </c>
      <c r="M806" s="1" t="s">
        <v>2094</v>
      </c>
      <c r="N806" s="1" t="s">
        <v>2105</v>
      </c>
      <c r="O806" s="1" t="s">
        <v>4135</v>
      </c>
      <c r="P806" s="1" t="s">
        <v>4136</v>
      </c>
      <c r="Q806" s="1" t="s">
        <v>2057</v>
      </c>
      <c r="R806" s="1" t="s">
        <v>4155</v>
      </c>
      <c r="S806">
        <v>0</v>
      </c>
      <c r="T806">
        <v>7</v>
      </c>
    </row>
    <row r="807" spans="1:20" x14ac:dyDescent="0.25">
      <c r="A807" s="1" t="s">
        <v>1100</v>
      </c>
      <c r="B807" s="1" t="s">
        <v>1101</v>
      </c>
      <c r="C807" s="1" t="s">
        <v>2158</v>
      </c>
      <c r="D807" s="1" t="s">
        <v>29</v>
      </c>
      <c r="E807" s="1" t="s">
        <v>2372</v>
      </c>
      <c r="F807" s="1" t="s">
        <v>3065</v>
      </c>
      <c r="G807" s="1" t="s">
        <v>4138</v>
      </c>
      <c r="H807" s="1" t="s">
        <v>2052</v>
      </c>
      <c r="I807" s="1" t="s">
        <v>2091</v>
      </c>
      <c r="J807" s="1" t="s">
        <v>4156</v>
      </c>
      <c r="K807" s="1" t="s">
        <v>10</v>
      </c>
      <c r="L807" s="1" t="s">
        <v>4157</v>
      </c>
      <c r="M807" s="1" t="s">
        <v>2094</v>
      </c>
      <c r="N807" s="1" t="s">
        <v>2105</v>
      </c>
      <c r="O807" s="1" t="s">
        <v>4140</v>
      </c>
      <c r="P807" s="1" t="s">
        <v>4141</v>
      </c>
      <c r="Q807" s="1" t="s">
        <v>2057</v>
      </c>
      <c r="R807" s="1" t="s">
        <v>4158</v>
      </c>
      <c r="S807">
        <v>0</v>
      </c>
      <c r="T807">
        <v>5</v>
      </c>
    </row>
    <row r="808" spans="1:20" x14ac:dyDescent="0.25">
      <c r="A808" s="1" t="s">
        <v>737</v>
      </c>
      <c r="B808" s="1" t="s">
        <v>738</v>
      </c>
      <c r="C808" s="1" t="s">
        <v>2173</v>
      </c>
      <c r="D808" s="1" t="s">
        <v>44</v>
      </c>
      <c r="E808" s="1" t="s">
        <v>2415</v>
      </c>
      <c r="F808" s="1" t="s">
        <v>2050</v>
      </c>
      <c r="G808" s="1" t="s">
        <v>4159</v>
      </c>
      <c r="H808" s="1" t="s">
        <v>2052</v>
      </c>
      <c r="I808" s="1" t="s">
        <v>2091</v>
      </c>
      <c r="J808" s="1" t="s">
        <v>4160</v>
      </c>
      <c r="K808" s="1" t="s">
        <v>10</v>
      </c>
      <c r="L808" s="1" t="s">
        <v>5128</v>
      </c>
      <c r="M808" s="1" t="s">
        <v>2094</v>
      </c>
      <c r="N808" s="1" t="s">
        <v>2056</v>
      </c>
      <c r="O808" s="1" t="s">
        <v>4161</v>
      </c>
      <c r="P808" s="1" t="s">
        <v>2054</v>
      </c>
      <c r="Q808" s="1" t="s">
        <v>2057</v>
      </c>
      <c r="R808" s="1" t="s">
        <v>4162</v>
      </c>
      <c r="S808">
        <v>0</v>
      </c>
      <c r="T808">
        <v>9</v>
      </c>
    </row>
    <row r="809" spans="1:20" x14ac:dyDescent="0.25">
      <c r="A809" s="1" t="s">
        <v>488</v>
      </c>
      <c r="B809" s="1" t="s">
        <v>5021</v>
      </c>
      <c r="C809" s="1" t="s">
        <v>2313</v>
      </c>
      <c r="D809" s="1" t="s">
        <v>44</v>
      </c>
      <c r="E809" s="1" t="s">
        <v>4163</v>
      </c>
      <c r="F809" s="1" t="s">
        <v>2050</v>
      </c>
      <c r="G809" s="1" t="s">
        <v>4164</v>
      </c>
      <c r="H809" s="1" t="s">
        <v>2052</v>
      </c>
      <c r="I809" s="1" t="s">
        <v>2091</v>
      </c>
      <c r="J809" s="1" t="s">
        <v>5022</v>
      </c>
      <c r="K809" s="1" t="s">
        <v>12</v>
      </c>
      <c r="L809" s="1" t="s">
        <v>2113</v>
      </c>
      <c r="M809" s="1" t="s">
        <v>2094</v>
      </c>
      <c r="N809" s="1" t="s">
        <v>2056</v>
      </c>
      <c r="O809" s="1" t="s">
        <v>4165</v>
      </c>
      <c r="P809" s="1" t="s">
        <v>2054</v>
      </c>
      <c r="Q809" s="1" t="s">
        <v>2057</v>
      </c>
      <c r="R809" s="1" t="s">
        <v>5023</v>
      </c>
      <c r="S809">
        <v>4</v>
      </c>
      <c r="T809">
        <v>5</v>
      </c>
    </row>
    <row r="810" spans="1:20" x14ac:dyDescent="0.25">
      <c r="A810" s="1" t="s">
        <v>5106</v>
      </c>
      <c r="B810" s="1" t="s">
        <v>5088</v>
      </c>
      <c r="C810" s="1" t="s">
        <v>2148</v>
      </c>
      <c r="D810" s="1" t="s">
        <v>44</v>
      </c>
      <c r="E810" s="1" t="s">
        <v>2372</v>
      </c>
      <c r="F810" s="1" t="s">
        <v>2050</v>
      </c>
      <c r="G810" s="1" t="s">
        <v>4159</v>
      </c>
      <c r="H810" s="1" t="s">
        <v>2052</v>
      </c>
      <c r="I810" s="1" t="s">
        <v>2091</v>
      </c>
      <c r="J810" s="1" t="s">
        <v>5089</v>
      </c>
      <c r="K810" s="1" t="s">
        <v>10</v>
      </c>
      <c r="L810" s="1" t="s">
        <v>5108</v>
      </c>
      <c r="M810" s="1" t="s">
        <v>2055</v>
      </c>
      <c r="N810" s="1" t="s">
        <v>2056</v>
      </c>
      <c r="O810" s="1" t="s">
        <v>4161</v>
      </c>
      <c r="P810" s="1" t="s">
        <v>2054</v>
      </c>
      <c r="Q810" s="1" t="s">
        <v>2057</v>
      </c>
      <c r="R810" s="1" t="s">
        <v>5107</v>
      </c>
      <c r="S810">
        <v>0</v>
      </c>
      <c r="T810">
        <v>9</v>
      </c>
    </row>
    <row r="811" spans="1:20" x14ac:dyDescent="0.25">
      <c r="A811" s="1" t="s">
        <v>741</v>
      </c>
      <c r="B811" s="1" t="s">
        <v>742</v>
      </c>
      <c r="C811" s="1" t="s">
        <v>2173</v>
      </c>
      <c r="D811" s="1" t="s">
        <v>44</v>
      </c>
      <c r="E811" s="1" t="s">
        <v>2415</v>
      </c>
      <c r="F811" s="1" t="s">
        <v>2050</v>
      </c>
      <c r="G811" s="1" t="s">
        <v>4138</v>
      </c>
      <c r="H811" s="1" t="s">
        <v>2052</v>
      </c>
      <c r="I811" s="1" t="s">
        <v>2091</v>
      </c>
      <c r="J811" s="1" t="s">
        <v>4166</v>
      </c>
      <c r="K811" s="1" t="s">
        <v>10</v>
      </c>
      <c r="L811" s="1" t="s">
        <v>4167</v>
      </c>
      <c r="M811" s="1" t="s">
        <v>2094</v>
      </c>
      <c r="N811" s="1" t="s">
        <v>2056</v>
      </c>
      <c r="O811" s="1" t="s">
        <v>4140</v>
      </c>
      <c r="P811" s="1" t="s">
        <v>4141</v>
      </c>
      <c r="Q811" s="1" t="s">
        <v>2057</v>
      </c>
      <c r="R811" s="1" t="s">
        <v>4168</v>
      </c>
      <c r="S811">
        <v>0</v>
      </c>
      <c r="T811">
        <v>10</v>
      </c>
    </row>
    <row r="812" spans="1:20" x14ac:dyDescent="0.25">
      <c r="A812" s="1" t="s">
        <v>627</v>
      </c>
      <c r="B812" s="1" t="s">
        <v>628</v>
      </c>
      <c r="C812" s="1" t="s">
        <v>2173</v>
      </c>
      <c r="D812" s="1" t="s">
        <v>44</v>
      </c>
      <c r="E812" s="1" t="s">
        <v>2415</v>
      </c>
      <c r="F812" s="1" t="s">
        <v>2050</v>
      </c>
      <c r="G812" s="1" t="s">
        <v>4138</v>
      </c>
      <c r="H812" s="1" t="s">
        <v>2052</v>
      </c>
      <c r="I812" s="1" t="s">
        <v>2091</v>
      </c>
      <c r="J812" s="1" t="s">
        <v>4169</v>
      </c>
      <c r="K812" s="1" t="s">
        <v>10</v>
      </c>
      <c r="L812" s="1" t="s">
        <v>2575</v>
      </c>
      <c r="M812" s="1" t="s">
        <v>2094</v>
      </c>
      <c r="N812" s="1" t="s">
        <v>2056</v>
      </c>
      <c r="O812" s="1" t="s">
        <v>4140</v>
      </c>
      <c r="P812" s="1" t="s">
        <v>4141</v>
      </c>
      <c r="Q812" s="1" t="s">
        <v>2057</v>
      </c>
      <c r="R812" s="1" t="s">
        <v>4170</v>
      </c>
      <c r="S812">
        <v>0</v>
      </c>
      <c r="T812">
        <v>10</v>
      </c>
    </row>
    <row r="813" spans="1:20" x14ac:dyDescent="0.25">
      <c r="A813" s="1" t="s">
        <v>856</v>
      </c>
      <c r="B813" s="1" t="s">
        <v>857</v>
      </c>
      <c r="C813" s="1" t="s">
        <v>2148</v>
      </c>
      <c r="D813" s="1" t="s">
        <v>44</v>
      </c>
      <c r="E813" s="1" t="s">
        <v>2372</v>
      </c>
      <c r="F813" s="1" t="s">
        <v>2050</v>
      </c>
      <c r="G813" s="1" t="s">
        <v>4171</v>
      </c>
      <c r="H813" s="1" t="s">
        <v>2052</v>
      </c>
      <c r="I813" s="1" t="s">
        <v>2091</v>
      </c>
      <c r="J813" s="1" t="s">
        <v>4172</v>
      </c>
      <c r="K813" s="1" t="s">
        <v>10</v>
      </c>
      <c r="L813" s="1" t="s">
        <v>2575</v>
      </c>
      <c r="M813" s="1" t="s">
        <v>2094</v>
      </c>
      <c r="N813" s="1" t="s">
        <v>2056</v>
      </c>
      <c r="O813" s="1" t="s">
        <v>4173</v>
      </c>
      <c r="P813" s="1" t="s">
        <v>4174</v>
      </c>
      <c r="Q813" s="1" t="s">
        <v>2057</v>
      </c>
      <c r="R813" s="1" t="s">
        <v>4175</v>
      </c>
      <c r="S813">
        <v>0</v>
      </c>
      <c r="T813">
        <v>10</v>
      </c>
    </row>
    <row r="814" spans="1:20" x14ac:dyDescent="0.25">
      <c r="A814" s="1" t="s">
        <v>434</v>
      </c>
      <c r="B814" s="1" t="s">
        <v>435</v>
      </c>
      <c r="C814" s="1" t="s">
        <v>2313</v>
      </c>
      <c r="D814" s="1" t="s">
        <v>44</v>
      </c>
      <c r="E814" s="1" t="s">
        <v>2214</v>
      </c>
      <c r="F814" s="1" t="s">
        <v>2050</v>
      </c>
      <c r="G814" s="1" t="s">
        <v>2450</v>
      </c>
      <c r="H814" s="1" t="s">
        <v>2052</v>
      </c>
      <c r="I814" s="1" t="s">
        <v>2091</v>
      </c>
      <c r="J814" s="1" t="s">
        <v>4176</v>
      </c>
      <c r="K814" s="1" t="s">
        <v>10</v>
      </c>
      <c r="L814" s="1" t="s">
        <v>2575</v>
      </c>
      <c r="M814" s="1" t="s">
        <v>2094</v>
      </c>
      <c r="N814" s="1" t="s">
        <v>2056</v>
      </c>
      <c r="O814" s="1" t="s">
        <v>2452</v>
      </c>
      <c r="P814" s="1" t="s">
        <v>2453</v>
      </c>
      <c r="Q814" s="1" t="s">
        <v>2057</v>
      </c>
      <c r="R814" s="1" t="s">
        <v>4177</v>
      </c>
      <c r="S814">
        <v>0</v>
      </c>
      <c r="T814">
        <v>10</v>
      </c>
    </row>
    <row r="815" spans="1:20" x14ac:dyDescent="0.25">
      <c r="A815" s="1" t="s">
        <v>436</v>
      </c>
      <c r="B815" s="1" t="s">
        <v>437</v>
      </c>
      <c r="C815" s="1" t="s">
        <v>2313</v>
      </c>
      <c r="D815" s="1" t="s">
        <v>44</v>
      </c>
      <c r="E815" s="1" t="s">
        <v>2214</v>
      </c>
      <c r="F815" s="1" t="s">
        <v>2050</v>
      </c>
      <c r="G815" s="1" t="s">
        <v>4138</v>
      </c>
      <c r="H815" s="1" t="s">
        <v>2052</v>
      </c>
      <c r="I815" s="1" t="s">
        <v>2091</v>
      </c>
      <c r="J815" s="1" t="s">
        <v>4178</v>
      </c>
      <c r="K815" s="1" t="s">
        <v>10</v>
      </c>
      <c r="L815" s="1" t="s">
        <v>4179</v>
      </c>
      <c r="M815" s="1" t="s">
        <v>2094</v>
      </c>
      <c r="N815" s="1" t="s">
        <v>2056</v>
      </c>
      <c r="O815" s="1" t="s">
        <v>4140</v>
      </c>
      <c r="P815" s="1" t="s">
        <v>4141</v>
      </c>
      <c r="Q815" s="1" t="s">
        <v>2057</v>
      </c>
      <c r="R815" s="1" t="s">
        <v>4180</v>
      </c>
      <c r="S815">
        <v>0</v>
      </c>
      <c r="T815">
        <v>10</v>
      </c>
    </row>
    <row r="816" spans="1:20" x14ac:dyDescent="0.25">
      <c r="A816" s="1" t="s">
        <v>242</v>
      </c>
      <c r="B816" s="1" t="s">
        <v>243</v>
      </c>
      <c r="C816" s="1" t="s">
        <v>2088</v>
      </c>
      <c r="D816" s="1" t="s">
        <v>44</v>
      </c>
      <c r="E816" s="1" t="s">
        <v>2214</v>
      </c>
      <c r="F816" s="1" t="s">
        <v>2050</v>
      </c>
      <c r="G816" s="1" t="s">
        <v>3108</v>
      </c>
      <c r="H816" s="1" t="s">
        <v>2052</v>
      </c>
      <c r="I816" s="1" t="s">
        <v>2091</v>
      </c>
      <c r="J816" s="1" t="s">
        <v>4181</v>
      </c>
      <c r="K816" s="1" t="s">
        <v>237</v>
      </c>
      <c r="L816" s="1" t="s">
        <v>4182</v>
      </c>
      <c r="M816" s="1" t="s">
        <v>2094</v>
      </c>
      <c r="N816" s="1" t="s">
        <v>2056</v>
      </c>
      <c r="O816" s="1" t="s">
        <v>3111</v>
      </c>
      <c r="P816" s="1" t="s">
        <v>3112</v>
      </c>
      <c r="Q816" s="1" t="s">
        <v>2057</v>
      </c>
      <c r="R816" s="1" t="s">
        <v>4183</v>
      </c>
      <c r="S816">
        <v>4</v>
      </c>
      <c r="T816">
        <v>7</v>
      </c>
    </row>
    <row r="817" spans="1:20" x14ac:dyDescent="0.25">
      <c r="A817" s="1" t="s">
        <v>5574</v>
      </c>
      <c r="B817" s="1" t="s">
        <v>5575</v>
      </c>
      <c r="C817" s="1" t="s">
        <v>2468</v>
      </c>
      <c r="D817" s="1" t="s">
        <v>88</v>
      </c>
      <c r="E817" s="1" t="s">
        <v>2214</v>
      </c>
      <c r="F817" s="1" t="s">
        <v>2150</v>
      </c>
      <c r="G817" s="1" t="s">
        <v>5576</v>
      </c>
      <c r="H817" s="1" t="s">
        <v>2052</v>
      </c>
      <c r="I817" s="1" t="s">
        <v>2052</v>
      </c>
      <c r="J817" s="1" t="s">
        <v>5577</v>
      </c>
      <c r="K817" s="1" t="s">
        <v>12</v>
      </c>
      <c r="L817" s="1" t="s">
        <v>5572</v>
      </c>
      <c r="M817" s="1" t="s">
        <v>2055</v>
      </c>
      <c r="N817" s="1" t="s">
        <v>2056</v>
      </c>
      <c r="O817" s="1" t="s">
        <v>5578</v>
      </c>
      <c r="P817" s="1" t="s">
        <v>2054</v>
      </c>
      <c r="Q817" s="1" t="s">
        <v>2057</v>
      </c>
      <c r="R817" s="1" t="s">
        <v>5579</v>
      </c>
      <c r="S817">
        <v>4</v>
      </c>
      <c r="T817">
        <v>7</v>
      </c>
    </row>
    <row r="818" spans="1:20" x14ac:dyDescent="0.25">
      <c r="A818" s="1" t="s">
        <v>4184</v>
      </c>
      <c r="B818" s="1" t="s">
        <v>4185</v>
      </c>
      <c r="C818" s="1" t="s">
        <v>2183</v>
      </c>
      <c r="D818" s="1" t="s">
        <v>2184</v>
      </c>
      <c r="E818" s="1" t="s">
        <v>4186</v>
      </c>
      <c r="F818" s="1" t="s">
        <v>2166</v>
      </c>
      <c r="G818" s="1" t="s">
        <v>4187</v>
      </c>
      <c r="H818" s="1" t="s">
        <v>2052</v>
      </c>
      <c r="I818" s="1" t="s">
        <v>2091</v>
      </c>
      <c r="J818" s="1" t="s">
        <v>4188</v>
      </c>
      <c r="K818" s="1" t="s">
        <v>4189</v>
      </c>
      <c r="L818" s="1" t="s">
        <v>4190</v>
      </c>
      <c r="M818" s="1" t="s">
        <v>2094</v>
      </c>
      <c r="N818" s="1" t="s">
        <v>2105</v>
      </c>
      <c r="O818" s="1" t="s">
        <v>4191</v>
      </c>
      <c r="P818" s="1" t="s">
        <v>2096</v>
      </c>
      <c r="Q818" s="1" t="s">
        <v>2057</v>
      </c>
      <c r="R818" s="1" t="s">
        <v>4192</v>
      </c>
      <c r="S818">
        <v>0</v>
      </c>
      <c r="T818">
        <v>0.5</v>
      </c>
    </row>
    <row r="819" spans="1:20" x14ac:dyDescent="0.25">
      <c r="A819" s="1" t="s">
        <v>1901</v>
      </c>
      <c r="B819" s="1" t="s">
        <v>1902</v>
      </c>
      <c r="C819" s="1" t="s">
        <v>2098</v>
      </c>
      <c r="D819" s="1" t="s">
        <v>29</v>
      </c>
      <c r="E819" s="1" t="s">
        <v>2165</v>
      </c>
      <c r="F819" s="1" t="s">
        <v>2166</v>
      </c>
      <c r="G819" s="1" t="s">
        <v>3544</v>
      </c>
      <c r="H819" s="1" t="s">
        <v>2052</v>
      </c>
      <c r="I819" s="1" t="s">
        <v>2091</v>
      </c>
      <c r="J819" s="1" t="s">
        <v>4193</v>
      </c>
      <c r="K819" s="1" t="s">
        <v>10</v>
      </c>
      <c r="L819" s="1" t="s">
        <v>2104</v>
      </c>
      <c r="M819" s="1" t="s">
        <v>2094</v>
      </c>
      <c r="N819" s="1" t="s">
        <v>2105</v>
      </c>
      <c r="O819" s="1" t="s">
        <v>3546</v>
      </c>
      <c r="P819" s="1" t="s">
        <v>3547</v>
      </c>
      <c r="Q819" s="1" t="s">
        <v>2057</v>
      </c>
      <c r="R819" s="1" t="s">
        <v>4194</v>
      </c>
      <c r="S819">
        <v>0</v>
      </c>
      <c r="T819">
        <v>1</v>
      </c>
    </row>
    <row r="820" spans="1:20" x14ac:dyDescent="0.25">
      <c r="A820" s="1" t="s">
        <v>1949</v>
      </c>
      <c r="B820" s="1" t="s">
        <v>1950</v>
      </c>
      <c r="C820" s="1" t="s">
        <v>2098</v>
      </c>
      <c r="D820" s="1" t="s">
        <v>1280</v>
      </c>
      <c r="E820" s="1" t="s">
        <v>2165</v>
      </c>
      <c r="F820" s="1" t="s">
        <v>2166</v>
      </c>
      <c r="G820" s="1" t="s">
        <v>3544</v>
      </c>
      <c r="H820" s="1" t="s">
        <v>3067</v>
      </c>
      <c r="I820" s="1" t="s">
        <v>2091</v>
      </c>
      <c r="J820" s="1" t="s">
        <v>4195</v>
      </c>
      <c r="K820" s="1" t="s">
        <v>10</v>
      </c>
      <c r="L820" s="1" t="s">
        <v>2104</v>
      </c>
      <c r="M820" s="1" t="s">
        <v>2094</v>
      </c>
      <c r="N820" s="1" t="s">
        <v>2105</v>
      </c>
      <c r="O820" s="1" t="s">
        <v>3546</v>
      </c>
      <c r="P820" s="1" t="s">
        <v>3547</v>
      </c>
      <c r="Q820" s="1" t="s">
        <v>2057</v>
      </c>
      <c r="R820" s="1" t="s">
        <v>4196</v>
      </c>
      <c r="S820">
        <v>0</v>
      </c>
      <c r="T820">
        <v>1</v>
      </c>
    </row>
    <row r="821" spans="1:20" x14ac:dyDescent="0.25">
      <c r="A821" s="1" t="s">
        <v>1965</v>
      </c>
      <c r="B821" s="1" t="s">
        <v>1966</v>
      </c>
      <c r="C821" s="1" t="s">
        <v>2137</v>
      </c>
      <c r="D821" s="1" t="s">
        <v>1280</v>
      </c>
      <c r="E821" s="1" t="s">
        <v>2165</v>
      </c>
      <c r="F821" s="1" t="s">
        <v>2166</v>
      </c>
      <c r="G821" s="1" t="s">
        <v>3544</v>
      </c>
      <c r="H821" s="1" t="s">
        <v>2102</v>
      </c>
      <c r="I821" s="1" t="s">
        <v>2091</v>
      </c>
      <c r="J821" s="1" t="s">
        <v>4197</v>
      </c>
      <c r="K821" s="1" t="s">
        <v>10</v>
      </c>
      <c r="L821" s="1" t="s">
        <v>2641</v>
      </c>
      <c r="M821" s="1" t="s">
        <v>2094</v>
      </c>
      <c r="N821" s="1" t="s">
        <v>2105</v>
      </c>
      <c r="O821" s="1" t="s">
        <v>3546</v>
      </c>
      <c r="P821" s="1" t="s">
        <v>3547</v>
      </c>
      <c r="Q821" s="1" t="s">
        <v>2057</v>
      </c>
      <c r="R821" s="1" t="s">
        <v>4198</v>
      </c>
      <c r="S821">
        <v>0</v>
      </c>
      <c r="T821">
        <v>0.5</v>
      </c>
    </row>
    <row r="822" spans="1:20" x14ac:dyDescent="0.25">
      <c r="A822" s="1" t="s">
        <v>1763</v>
      </c>
      <c r="B822" s="1" t="s">
        <v>1764</v>
      </c>
      <c r="C822" s="1" t="s">
        <v>2136</v>
      </c>
      <c r="D822" s="1" t="s">
        <v>1280</v>
      </c>
      <c r="E822" s="1" t="s">
        <v>3543</v>
      </c>
      <c r="F822" s="1" t="s">
        <v>3065</v>
      </c>
      <c r="G822" s="1" t="s">
        <v>4199</v>
      </c>
      <c r="H822" s="1" t="s">
        <v>3067</v>
      </c>
      <c r="I822" s="1" t="s">
        <v>2091</v>
      </c>
      <c r="J822" s="1" t="s">
        <v>4200</v>
      </c>
      <c r="K822" s="1" t="s">
        <v>10</v>
      </c>
      <c r="L822" s="1" t="s">
        <v>2140</v>
      </c>
      <c r="M822" s="1" t="s">
        <v>2094</v>
      </c>
      <c r="N822" s="1" t="s">
        <v>2105</v>
      </c>
      <c r="O822" s="1" t="s">
        <v>4201</v>
      </c>
      <c r="P822" s="1" t="s">
        <v>4202</v>
      </c>
      <c r="Q822" s="1" t="s">
        <v>2057</v>
      </c>
      <c r="R822" s="1" t="s">
        <v>4203</v>
      </c>
      <c r="S822">
        <v>0</v>
      </c>
      <c r="T822">
        <v>0</v>
      </c>
    </row>
    <row r="823" spans="1:20" x14ac:dyDescent="0.25">
      <c r="A823" s="1" t="s">
        <v>1718</v>
      </c>
      <c r="B823" s="1" t="s">
        <v>1719</v>
      </c>
      <c r="C823" s="1" t="s">
        <v>2136</v>
      </c>
      <c r="D823" s="1" t="s">
        <v>29</v>
      </c>
      <c r="E823" s="1" t="s">
        <v>3543</v>
      </c>
      <c r="F823" s="1" t="s">
        <v>3065</v>
      </c>
      <c r="G823" s="1" t="s">
        <v>4127</v>
      </c>
      <c r="H823" s="1" t="s">
        <v>2052</v>
      </c>
      <c r="I823" s="1" t="s">
        <v>2091</v>
      </c>
      <c r="J823" s="1" t="s">
        <v>4204</v>
      </c>
      <c r="K823" s="1" t="s">
        <v>10</v>
      </c>
      <c r="L823" s="1" t="s">
        <v>2641</v>
      </c>
      <c r="M823" s="1" t="s">
        <v>2094</v>
      </c>
      <c r="N823" s="1" t="s">
        <v>2105</v>
      </c>
      <c r="O823" s="1" t="s">
        <v>4130</v>
      </c>
      <c r="P823" s="1" t="s">
        <v>4131</v>
      </c>
      <c r="Q823" s="1" t="s">
        <v>2057</v>
      </c>
      <c r="R823" s="1" t="s">
        <v>4205</v>
      </c>
      <c r="S823">
        <v>0</v>
      </c>
      <c r="T823">
        <v>0.5</v>
      </c>
    </row>
    <row r="824" spans="1:20" x14ac:dyDescent="0.25">
      <c r="A824" s="1" t="s">
        <v>985</v>
      </c>
      <c r="B824" s="1" t="s">
        <v>986</v>
      </c>
      <c r="C824" s="1" t="s">
        <v>2173</v>
      </c>
      <c r="D824" s="1" t="s">
        <v>29</v>
      </c>
      <c r="E824" s="1" t="s">
        <v>3749</v>
      </c>
      <c r="F824" s="1" t="s">
        <v>3065</v>
      </c>
      <c r="G824" s="1" t="s">
        <v>4206</v>
      </c>
      <c r="H824" s="1" t="s">
        <v>2052</v>
      </c>
      <c r="I824" s="1" t="s">
        <v>2091</v>
      </c>
      <c r="J824" s="1" t="s">
        <v>4207</v>
      </c>
      <c r="K824" s="1" t="s">
        <v>10</v>
      </c>
      <c r="L824" s="1" t="s">
        <v>4208</v>
      </c>
      <c r="M824" s="1" t="s">
        <v>2094</v>
      </c>
      <c r="N824" s="1" t="s">
        <v>2105</v>
      </c>
      <c r="O824" s="1" t="s">
        <v>4209</v>
      </c>
      <c r="P824" s="1" t="s">
        <v>4210</v>
      </c>
      <c r="Q824" s="1" t="s">
        <v>2057</v>
      </c>
      <c r="R824" s="1" t="s">
        <v>4211</v>
      </c>
      <c r="S824">
        <v>0</v>
      </c>
      <c r="T824">
        <v>7</v>
      </c>
    </row>
    <row r="825" spans="1:20" x14ac:dyDescent="0.25">
      <c r="A825" s="1" t="s">
        <v>1751</v>
      </c>
      <c r="B825" s="1" t="s">
        <v>1752</v>
      </c>
      <c r="C825" s="1" t="s">
        <v>2136</v>
      </c>
      <c r="D825" s="1" t="s">
        <v>1280</v>
      </c>
      <c r="E825" s="1" t="s">
        <v>3543</v>
      </c>
      <c r="F825" s="1" t="s">
        <v>3065</v>
      </c>
      <c r="G825" s="1" t="s">
        <v>4206</v>
      </c>
      <c r="H825" s="1" t="s">
        <v>3067</v>
      </c>
      <c r="I825" s="1" t="s">
        <v>2091</v>
      </c>
      <c r="J825" s="1" t="s">
        <v>4212</v>
      </c>
      <c r="K825" s="1" t="s">
        <v>10</v>
      </c>
      <c r="L825" s="1" t="s">
        <v>4213</v>
      </c>
      <c r="M825" s="1" t="s">
        <v>2094</v>
      </c>
      <c r="N825" s="1" t="s">
        <v>2105</v>
      </c>
      <c r="O825" s="1" t="s">
        <v>4209</v>
      </c>
      <c r="P825" s="1" t="s">
        <v>4210</v>
      </c>
      <c r="Q825" s="1" t="s">
        <v>2057</v>
      </c>
      <c r="R825" s="1" t="s">
        <v>4214</v>
      </c>
      <c r="S825">
        <v>0</v>
      </c>
      <c r="T825">
        <v>2</v>
      </c>
    </row>
    <row r="826" spans="1:20" x14ac:dyDescent="0.25">
      <c r="A826" s="1" t="s">
        <v>1761</v>
      </c>
      <c r="B826" s="1" t="s">
        <v>1762</v>
      </c>
      <c r="C826" s="1" t="s">
        <v>2136</v>
      </c>
      <c r="D826" s="1" t="s">
        <v>1280</v>
      </c>
      <c r="E826" s="1" t="s">
        <v>3543</v>
      </c>
      <c r="F826" s="1" t="s">
        <v>3065</v>
      </c>
      <c r="G826" s="1" t="s">
        <v>4215</v>
      </c>
      <c r="H826" s="1" t="s">
        <v>3067</v>
      </c>
      <c r="I826" s="1" t="s">
        <v>2091</v>
      </c>
      <c r="J826" s="1" t="s">
        <v>4216</v>
      </c>
      <c r="K826" s="1" t="s">
        <v>10</v>
      </c>
      <c r="L826" s="1" t="s">
        <v>4217</v>
      </c>
      <c r="M826" s="1" t="s">
        <v>2094</v>
      </c>
      <c r="N826" s="1" t="s">
        <v>2105</v>
      </c>
      <c r="O826" s="1" t="s">
        <v>4218</v>
      </c>
      <c r="P826" s="1" t="s">
        <v>4219</v>
      </c>
      <c r="Q826" s="1" t="s">
        <v>2057</v>
      </c>
      <c r="R826" s="1" t="s">
        <v>4220</v>
      </c>
      <c r="S826">
        <v>0</v>
      </c>
      <c r="T826">
        <v>1</v>
      </c>
    </row>
    <row r="827" spans="1:20" x14ac:dyDescent="0.25">
      <c r="A827" s="1" t="s">
        <v>1893</v>
      </c>
      <c r="B827" s="1" t="s">
        <v>1894</v>
      </c>
      <c r="C827" s="1" t="s">
        <v>2132</v>
      </c>
      <c r="D827" s="1" t="s">
        <v>1280</v>
      </c>
      <c r="E827" s="1" t="s">
        <v>3543</v>
      </c>
      <c r="F827" s="1" t="s">
        <v>3065</v>
      </c>
      <c r="G827" s="1" t="s">
        <v>3544</v>
      </c>
      <c r="H827" s="1" t="s">
        <v>3067</v>
      </c>
      <c r="I827" s="1" t="s">
        <v>2091</v>
      </c>
      <c r="J827" s="1" t="s">
        <v>4221</v>
      </c>
      <c r="K827" s="1" t="s">
        <v>10</v>
      </c>
      <c r="L827" s="1" t="s">
        <v>2104</v>
      </c>
      <c r="M827" s="1" t="s">
        <v>2094</v>
      </c>
      <c r="N827" s="1" t="s">
        <v>2105</v>
      </c>
      <c r="O827" s="1" t="s">
        <v>3546</v>
      </c>
      <c r="P827" s="1" t="s">
        <v>3547</v>
      </c>
      <c r="Q827" s="1" t="s">
        <v>2057</v>
      </c>
      <c r="R827" s="1" t="s">
        <v>4222</v>
      </c>
      <c r="S827">
        <v>0</v>
      </c>
      <c r="T827">
        <v>1</v>
      </c>
    </row>
    <row r="828" spans="1:20" x14ac:dyDescent="0.25">
      <c r="A828" s="1" t="s">
        <v>1749</v>
      </c>
      <c r="B828" s="1" t="s">
        <v>1750</v>
      </c>
      <c r="C828" s="1" t="s">
        <v>2136</v>
      </c>
      <c r="D828" s="1" t="s">
        <v>1280</v>
      </c>
      <c r="E828" s="1" t="s">
        <v>3543</v>
      </c>
      <c r="F828" s="1" t="s">
        <v>3065</v>
      </c>
      <c r="G828" s="1" t="s">
        <v>4199</v>
      </c>
      <c r="H828" s="1" t="s">
        <v>3067</v>
      </c>
      <c r="I828" s="1" t="s">
        <v>2091</v>
      </c>
      <c r="J828" s="1" t="s">
        <v>4223</v>
      </c>
      <c r="K828" s="1" t="s">
        <v>10</v>
      </c>
      <c r="L828" s="1" t="s">
        <v>4224</v>
      </c>
      <c r="M828" s="1" t="s">
        <v>2094</v>
      </c>
      <c r="N828" s="1" t="s">
        <v>2105</v>
      </c>
      <c r="O828" s="1" t="s">
        <v>4201</v>
      </c>
      <c r="P828" s="1" t="s">
        <v>4202</v>
      </c>
      <c r="Q828" s="1" t="s">
        <v>2057</v>
      </c>
      <c r="R828" s="1" t="s">
        <v>4225</v>
      </c>
      <c r="S828">
        <v>0</v>
      </c>
      <c r="T828">
        <v>2</v>
      </c>
    </row>
    <row r="829" spans="1:20" x14ac:dyDescent="0.25">
      <c r="A829" s="1" t="s">
        <v>1790</v>
      </c>
      <c r="B829" s="1" t="s">
        <v>1791</v>
      </c>
      <c r="C829" s="1" t="s">
        <v>2136</v>
      </c>
      <c r="D829" s="1" t="s">
        <v>1280</v>
      </c>
      <c r="E829" s="1" t="s">
        <v>3064</v>
      </c>
      <c r="F829" s="1" t="s">
        <v>3065</v>
      </c>
      <c r="G829" s="1" t="s">
        <v>4226</v>
      </c>
      <c r="H829" s="1" t="s">
        <v>3067</v>
      </c>
      <c r="I829" s="1" t="s">
        <v>2091</v>
      </c>
      <c r="J829" s="1" t="s">
        <v>4227</v>
      </c>
      <c r="K829" s="1" t="s">
        <v>10</v>
      </c>
      <c r="L829" s="1" t="s">
        <v>57</v>
      </c>
      <c r="M829" s="1" t="s">
        <v>2094</v>
      </c>
      <c r="N829" s="1" t="s">
        <v>2105</v>
      </c>
      <c r="O829" s="1" t="s">
        <v>4228</v>
      </c>
      <c r="P829" s="1" t="s">
        <v>2054</v>
      </c>
      <c r="Q829" s="1" t="s">
        <v>2057</v>
      </c>
      <c r="R829" s="1" t="s">
        <v>4229</v>
      </c>
      <c r="S829">
        <v>0</v>
      </c>
      <c r="T829">
        <v>1</v>
      </c>
    </row>
    <row r="830" spans="1:20" x14ac:dyDescent="0.25">
      <c r="A830" s="1" t="s">
        <v>1639</v>
      </c>
      <c r="B830" s="1" t="s">
        <v>1640</v>
      </c>
      <c r="C830" s="1" t="s">
        <v>2120</v>
      </c>
      <c r="D830" s="1" t="s">
        <v>1280</v>
      </c>
      <c r="E830" s="1" t="s">
        <v>3543</v>
      </c>
      <c r="F830" s="1" t="s">
        <v>3065</v>
      </c>
      <c r="G830" s="1" t="s">
        <v>4199</v>
      </c>
      <c r="H830" s="1" t="s">
        <v>3067</v>
      </c>
      <c r="I830" s="1" t="s">
        <v>2091</v>
      </c>
      <c r="J830" s="1" t="s">
        <v>4230</v>
      </c>
      <c r="K830" s="1" t="s">
        <v>10</v>
      </c>
      <c r="L830" s="1" t="s">
        <v>5377</v>
      </c>
      <c r="M830" s="1" t="s">
        <v>2094</v>
      </c>
      <c r="N830" s="1" t="s">
        <v>2105</v>
      </c>
      <c r="O830" s="1" t="s">
        <v>4201</v>
      </c>
      <c r="P830" s="1" t="s">
        <v>4202</v>
      </c>
      <c r="Q830" s="1" t="s">
        <v>2057</v>
      </c>
      <c r="R830" s="1" t="s">
        <v>4231</v>
      </c>
      <c r="S830">
        <v>0</v>
      </c>
      <c r="T830">
        <v>1</v>
      </c>
    </row>
    <row r="831" spans="1:20" x14ac:dyDescent="0.25">
      <c r="A831" s="1" t="s">
        <v>1720</v>
      </c>
      <c r="B831" s="1" t="s">
        <v>1721</v>
      </c>
      <c r="C831" s="1" t="s">
        <v>2136</v>
      </c>
      <c r="D831" s="1" t="s">
        <v>29</v>
      </c>
      <c r="E831" s="1" t="s">
        <v>3543</v>
      </c>
      <c r="F831" s="1" t="s">
        <v>3065</v>
      </c>
      <c r="G831" s="1" t="s">
        <v>4215</v>
      </c>
      <c r="H831" s="1" t="s">
        <v>2052</v>
      </c>
      <c r="I831" s="1" t="s">
        <v>2091</v>
      </c>
      <c r="J831" s="1" t="s">
        <v>4232</v>
      </c>
      <c r="K831" s="1" t="s">
        <v>10</v>
      </c>
      <c r="L831" s="1" t="s">
        <v>2134</v>
      </c>
      <c r="M831" s="1" t="s">
        <v>2094</v>
      </c>
      <c r="N831" s="1" t="s">
        <v>2105</v>
      </c>
      <c r="O831" s="1" t="s">
        <v>4218</v>
      </c>
      <c r="P831" s="1" t="s">
        <v>4219</v>
      </c>
      <c r="Q831" s="1" t="s">
        <v>2057</v>
      </c>
      <c r="R831" s="1" t="s">
        <v>4233</v>
      </c>
      <c r="S831">
        <v>0</v>
      </c>
      <c r="T831">
        <v>3</v>
      </c>
    </row>
    <row r="832" spans="1:20" x14ac:dyDescent="0.25">
      <c r="A832" s="1" t="s">
        <v>1631</v>
      </c>
      <c r="B832" s="1" t="s">
        <v>1632</v>
      </c>
      <c r="C832" s="1" t="s">
        <v>2120</v>
      </c>
      <c r="D832" s="1" t="s">
        <v>1280</v>
      </c>
      <c r="E832" s="1" t="s">
        <v>3543</v>
      </c>
      <c r="F832" s="1" t="s">
        <v>3065</v>
      </c>
      <c r="G832" s="1" t="s">
        <v>4199</v>
      </c>
      <c r="H832" s="1" t="s">
        <v>3067</v>
      </c>
      <c r="I832" s="1" t="s">
        <v>2091</v>
      </c>
      <c r="J832" s="1" t="s">
        <v>4234</v>
      </c>
      <c r="K832" s="1" t="s">
        <v>10</v>
      </c>
      <c r="L832" s="1" t="s">
        <v>5375</v>
      </c>
      <c r="M832" s="1" t="s">
        <v>2094</v>
      </c>
      <c r="N832" s="1" t="s">
        <v>2105</v>
      </c>
      <c r="O832" s="1" t="s">
        <v>4201</v>
      </c>
      <c r="P832" s="1" t="s">
        <v>4202</v>
      </c>
      <c r="Q832" s="1" t="s">
        <v>2057</v>
      </c>
      <c r="R832" s="1" t="s">
        <v>4235</v>
      </c>
      <c r="S832">
        <v>0</v>
      </c>
      <c r="T832">
        <v>2</v>
      </c>
    </row>
    <row r="833" spans="1:20" x14ac:dyDescent="0.25">
      <c r="A833" s="1" t="s">
        <v>4236</v>
      </c>
      <c r="B833" s="1" t="s">
        <v>4237</v>
      </c>
      <c r="C833" s="1" t="s">
        <v>2136</v>
      </c>
      <c r="D833" s="1" t="s">
        <v>29</v>
      </c>
      <c r="E833" s="1" t="s">
        <v>3543</v>
      </c>
      <c r="F833" s="1" t="s">
        <v>3065</v>
      </c>
      <c r="G833" s="1" t="s">
        <v>4238</v>
      </c>
      <c r="H833" s="1" t="s">
        <v>2052</v>
      </c>
      <c r="I833" s="1" t="s">
        <v>2091</v>
      </c>
      <c r="J833" s="1" t="s">
        <v>4239</v>
      </c>
      <c r="K833" s="1" t="s">
        <v>10</v>
      </c>
      <c r="L833" s="1" t="s">
        <v>2130</v>
      </c>
      <c r="M833" s="1" t="s">
        <v>2055</v>
      </c>
      <c r="N833" s="1" t="s">
        <v>2105</v>
      </c>
      <c r="O833" s="1" t="s">
        <v>4240</v>
      </c>
      <c r="P833" s="1" t="s">
        <v>4241</v>
      </c>
      <c r="Q833" s="1" t="s">
        <v>2057</v>
      </c>
      <c r="R833" s="1" t="s">
        <v>4242</v>
      </c>
      <c r="S833">
        <v>0</v>
      </c>
      <c r="T833">
        <v>1</v>
      </c>
    </row>
    <row r="834" spans="1:20" x14ac:dyDescent="0.25">
      <c r="A834" s="1" t="s">
        <v>1475</v>
      </c>
      <c r="B834" s="1" t="s">
        <v>1476</v>
      </c>
      <c r="C834" s="1" t="s">
        <v>2109</v>
      </c>
      <c r="D834" s="1" t="s">
        <v>1280</v>
      </c>
      <c r="E834" s="1" t="s">
        <v>3749</v>
      </c>
      <c r="F834" s="1" t="s">
        <v>3065</v>
      </c>
      <c r="G834" s="1" t="s">
        <v>4206</v>
      </c>
      <c r="H834" s="1" t="s">
        <v>3067</v>
      </c>
      <c r="I834" s="1" t="s">
        <v>2091</v>
      </c>
      <c r="J834" s="1" t="s">
        <v>4243</v>
      </c>
      <c r="K834" s="1" t="s">
        <v>10</v>
      </c>
      <c r="L834" s="1" t="s">
        <v>4244</v>
      </c>
      <c r="M834" s="1" t="s">
        <v>2094</v>
      </c>
      <c r="N834" s="1" t="s">
        <v>2105</v>
      </c>
      <c r="O834" s="1" t="s">
        <v>4209</v>
      </c>
      <c r="P834" s="1" t="s">
        <v>4210</v>
      </c>
      <c r="Q834" s="1" t="s">
        <v>2057</v>
      </c>
      <c r="R834" s="1" t="s">
        <v>4245</v>
      </c>
      <c r="S834">
        <v>0</v>
      </c>
      <c r="T834">
        <v>4</v>
      </c>
    </row>
    <row r="835" spans="1:20" x14ac:dyDescent="0.25">
      <c r="A835" s="1" t="s">
        <v>1466</v>
      </c>
      <c r="B835" s="1" t="s">
        <v>1467</v>
      </c>
      <c r="C835" s="1" t="s">
        <v>2109</v>
      </c>
      <c r="D835" s="1" t="s">
        <v>1280</v>
      </c>
      <c r="E835" s="1" t="s">
        <v>3543</v>
      </c>
      <c r="F835" s="1" t="s">
        <v>3065</v>
      </c>
      <c r="G835" s="1" t="s">
        <v>4215</v>
      </c>
      <c r="H835" s="1" t="s">
        <v>3067</v>
      </c>
      <c r="I835" s="1" t="s">
        <v>2091</v>
      </c>
      <c r="J835" s="1" t="s">
        <v>5024</v>
      </c>
      <c r="K835" s="1" t="s">
        <v>10</v>
      </c>
      <c r="L835" s="1" t="s">
        <v>5025</v>
      </c>
      <c r="M835" s="1" t="s">
        <v>2094</v>
      </c>
      <c r="N835" s="1" t="s">
        <v>2105</v>
      </c>
      <c r="O835" s="1" t="s">
        <v>4218</v>
      </c>
      <c r="P835" s="1" t="s">
        <v>4219</v>
      </c>
      <c r="Q835" s="1" t="s">
        <v>2057</v>
      </c>
      <c r="R835" s="1" t="s">
        <v>4247</v>
      </c>
      <c r="S835">
        <v>0</v>
      </c>
      <c r="T835">
        <v>0</v>
      </c>
    </row>
    <row r="836" spans="1:20" x14ac:dyDescent="0.25">
      <c r="A836" s="1" t="s">
        <v>1473</v>
      </c>
      <c r="B836" s="1" t="s">
        <v>1474</v>
      </c>
      <c r="C836" s="1" t="s">
        <v>2109</v>
      </c>
      <c r="D836" s="1" t="s">
        <v>1280</v>
      </c>
      <c r="E836" s="1" t="s">
        <v>3749</v>
      </c>
      <c r="F836" s="1" t="s">
        <v>3065</v>
      </c>
      <c r="G836" s="1" t="s">
        <v>4199</v>
      </c>
      <c r="H836" s="1" t="s">
        <v>3067</v>
      </c>
      <c r="I836" s="1" t="s">
        <v>2091</v>
      </c>
      <c r="J836" s="1" t="s">
        <v>4248</v>
      </c>
      <c r="K836" s="1" t="s">
        <v>10</v>
      </c>
      <c r="L836" s="1" t="s">
        <v>4249</v>
      </c>
      <c r="M836" s="1" t="s">
        <v>2094</v>
      </c>
      <c r="N836" s="1" t="s">
        <v>2105</v>
      </c>
      <c r="O836" s="1" t="s">
        <v>4201</v>
      </c>
      <c r="P836" s="1" t="s">
        <v>4202</v>
      </c>
      <c r="Q836" s="1" t="s">
        <v>2057</v>
      </c>
      <c r="R836" s="1" t="s">
        <v>4250</v>
      </c>
      <c r="S836">
        <v>0</v>
      </c>
      <c r="T836">
        <v>4</v>
      </c>
    </row>
    <row r="837" spans="1:20" x14ac:dyDescent="0.25">
      <c r="A837" s="1" t="s">
        <v>1506</v>
      </c>
      <c r="B837" s="1" t="s">
        <v>1507</v>
      </c>
      <c r="C837" s="1" t="s">
        <v>2109</v>
      </c>
      <c r="D837" s="1" t="s">
        <v>1280</v>
      </c>
      <c r="E837" s="1" t="s">
        <v>3749</v>
      </c>
      <c r="F837" s="1" t="s">
        <v>3065</v>
      </c>
      <c r="G837" s="1" t="s">
        <v>4199</v>
      </c>
      <c r="H837" s="1" t="s">
        <v>3067</v>
      </c>
      <c r="I837" s="1" t="s">
        <v>2091</v>
      </c>
      <c r="J837" s="1" t="s">
        <v>4251</v>
      </c>
      <c r="K837" s="1" t="s">
        <v>10</v>
      </c>
      <c r="L837" s="1" t="s">
        <v>5378</v>
      </c>
      <c r="M837" s="1" t="s">
        <v>2094</v>
      </c>
      <c r="N837" s="1" t="s">
        <v>2105</v>
      </c>
      <c r="O837" s="1" t="s">
        <v>4201</v>
      </c>
      <c r="P837" s="1" t="s">
        <v>4202</v>
      </c>
      <c r="Q837" s="1" t="s">
        <v>2057</v>
      </c>
      <c r="R837" s="1" t="s">
        <v>4252</v>
      </c>
      <c r="S837">
        <v>0</v>
      </c>
      <c r="T837">
        <v>3</v>
      </c>
    </row>
    <row r="838" spans="1:20" x14ac:dyDescent="0.25">
      <c r="A838" s="1" t="s">
        <v>1498</v>
      </c>
      <c r="B838" s="1" t="s">
        <v>1499</v>
      </c>
      <c r="C838" s="1" t="s">
        <v>2109</v>
      </c>
      <c r="D838" s="1" t="s">
        <v>1280</v>
      </c>
      <c r="E838" s="1" t="s">
        <v>3749</v>
      </c>
      <c r="F838" s="1" t="s">
        <v>3065</v>
      </c>
      <c r="G838" s="1" t="s">
        <v>4127</v>
      </c>
      <c r="H838" s="1" t="s">
        <v>3067</v>
      </c>
      <c r="I838" s="1" t="s">
        <v>2091</v>
      </c>
      <c r="J838" s="1" t="s">
        <v>4253</v>
      </c>
      <c r="K838" s="1" t="s">
        <v>10</v>
      </c>
      <c r="L838" s="1" t="s">
        <v>4254</v>
      </c>
      <c r="M838" s="1" t="s">
        <v>2094</v>
      </c>
      <c r="N838" s="1" t="s">
        <v>2105</v>
      </c>
      <c r="O838" s="1" t="s">
        <v>4130</v>
      </c>
      <c r="P838" s="1" t="s">
        <v>4131</v>
      </c>
      <c r="Q838" s="1" t="s">
        <v>2057</v>
      </c>
      <c r="R838" s="1" t="s">
        <v>4255</v>
      </c>
      <c r="S838">
        <v>0</v>
      </c>
      <c r="T838">
        <v>3</v>
      </c>
    </row>
    <row r="839" spans="1:20" x14ac:dyDescent="0.25">
      <c r="A839" s="1" t="s">
        <v>1300</v>
      </c>
      <c r="B839" s="1" t="s">
        <v>1301</v>
      </c>
      <c r="C839" s="1" t="s">
        <v>2256</v>
      </c>
      <c r="D839" s="1" t="s">
        <v>1280</v>
      </c>
      <c r="E839" s="1" t="s">
        <v>3749</v>
      </c>
      <c r="F839" s="1" t="s">
        <v>3065</v>
      </c>
      <c r="G839" s="1" t="s">
        <v>4206</v>
      </c>
      <c r="H839" s="1" t="s">
        <v>3067</v>
      </c>
      <c r="I839" s="1" t="s">
        <v>2091</v>
      </c>
      <c r="J839" s="1" t="s">
        <v>4256</v>
      </c>
      <c r="K839" s="1" t="s">
        <v>10</v>
      </c>
      <c r="L839" s="1" t="s">
        <v>4257</v>
      </c>
      <c r="M839" s="1" t="s">
        <v>2094</v>
      </c>
      <c r="N839" s="1" t="s">
        <v>2105</v>
      </c>
      <c r="O839" s="1" t="s">
        <v>4209</v>
      </c>
      <c r="P839" s="1" t="s">
        <v>4210</v>
      </c>
      <c r="Q839" s="1" t="s">
        <v>2057</v>
      </c>
      <c r="R839" s="1" t="s">
        <v>4258</v>
      </c>
      <c r="S839">
        <v>0</v>
      </c>
      <c r="T839">
        <v>6</v>
      </c>
    </row>
    <row r="840" spans="1:20" x14ac:dyDescent="0.25">
      <c r="A840" s="1" t="s">
        <v>1289</v>
      </c>
      <c r="B840" s="1" t="s">
        <v>1290</v>
      </c>
      <c r="C840" s="1" t="s">
        <v>2256</v>
      </c>
      <c r="D840" s="1" t="s">
        <v>1280</v>
      </c>
      <c r="E840" s="1" t="s">
        <v>3543</v>
      </c>
      <c r="F840" s="1" t="s">
        <v>3065</v>
      </c>
      <c r="G840" s="1" t="s">
        <v>4226</v>
      </c>
      <c r="H840" s="1" t="s">
        <v>3067</v>
      </c>
      <c r="I840" s="1" t="s">
        <v>2091</v>
      </c>
      <c r="J840" s="1" t="s">
        <v>4259</v>
      </c>
      <c r="K840" s="1" t="s">
        <v>10</v>
      </c>
      <c r="L840" s="1" t="s">
        <v>4246</v>
      </c>
      <c r="M840" s="1" t="s">
        <v>2094</v>
      </c>
      <c r="N840" s="1" t="s">
        <v>2105</v>
      </c>
      <c r="O840" s="1" t="s">
        <v>4228</v>
      </c>
      <c r="P840" s="1" t="s">
        <v>2054</v>
      </c>
      <c r="Q840" s="1" t="s">
        <v>2057</v>
      </c>
      <c r="R840" s="1" t="s">
        <v>4260</v>
      </c>
      <c r="S840">
        <v>0</v>
      </c>
      <c r="T840">
        <v>0</v>
      </c>
    </row>
    <row r="841" spans="1:20" x14ac:dyDescent="0.25">
      <c r="A841" s="1" t="s">
        <v>1775</v>
      </c>
      <c r="B841" s="1" t="s">
        <v>1776</v>
      </c>
      <c r="C841" s="1" t="s">
        <v>2136</v>
      </c>
      <c r="D841" s="1" t="s">
        <v>1280</v>
      </c>
      <c r="E841" s="1" t="s">
        <v>3543</v>
      </c>
      <c r="F841" s="1" t="s">
        <v>3065</v>
      </c>
      <c r="G841" s="1" t="s">
        <v>3544</v>
      </c>
      <c r="H841" s="1" t="s">
        <v>3067</v>
      </c>
      <c r="I841" s="1" t="s">
        <v>2091</v>
      </c>
      <c r="J841" s="1" t="s">
        <v>4261</v>
      </c>
      <c r="K841" s="1" t="s">
        <v>10</v>
      </c>
      <c r="L841" s="1" t="s">
        <v>2134</v>
      </c>
      <c r="M841" s="1" t="s">
        <v>2094</v>
      </c>
      <c r="N841" s="1" t="s">
        <v>2105</v>
      </c>
      <c r="O841" s="1" t="s">
        <v>3546</v>
      </c>
      <c r="P841" s="1" t="s">
        <v>3547</v>
      </c>
      <c r="Q841" s="1" t="s">
        <v>2057</v>
      </c>
      <c r="R841" s="1" t="s">
        <v>4262</v>
      </c>
      <c r="S841">
        <v>0</v>
      </c>
      <c r="T841">
        <v>3</v>
      </c>
    </row>
    <row r="842" spans="1:20" x14ac:dyDescent="0.25">
      <c r="A842" s="1" t="s">
        <v>1296</v>
      </c>
      <c r="B842" s="1" t="s">
        <v>1297</v>
      </c>
      <c r="C842" s="1" t="s">
        <v>2256</v>
      </c>
      <c r="D842" s="1" t="s">
        <v>1280</v>
      </c>
      <c r="E842" s="1" t="s">
        <v>3749</v>
      </c>
      <c r="F842" s="1" t="s">
        <v>3065</v>
      </c>
      <c r="G842" s="1" t="s">
        <v>4199</v>
      </c>
      <c r="H842" s="1" t="s">
        <v>3067</v>
      </c>
      <c r="I842" s="1" t="s">
        <v>2091</v>
      </c>
      <c r="J842" s="1" t="s">
        <v>4263</v>
      </c>
      <c r="K842" s="1" t="s">
        <v>10</v>
      </c>
      <c r="L842" s="1" t="s">
        <v>4264</v>
      </c>
      <c r="M842" s="1" t="s">
        <v>2094</v>
      </c>
      <c r="N842" s="1" t="s">
        <v>2105</v>
      </c>
      <c r="O842" s="1" t="s">
        <v>4201</v>
      </c>
      <c r="P842" s="1" t="s">
        <v>4202</v>
      </c>
      <c r="Q842" s="1" t="s">
        <v>2057</v>
      </c>
      <c r="R842" s="1" t="s">
        <v>4265</v>
      </c>
      <c r="S842">
        <v>0</v>
      </c>
      <c r="T842">
        <v>6</v>
      </c>
    </row>
    <row r="843" spans="1:20" x14ac:dyDescent="0.25">
      <c r="A843" s="1" t="s">
        <v>1327</v>
      </c>
      <c r="B843" s="1" t="s">
        <v>1328</v>
      </c>
      <c r="C843" s="1" t="s">
        <v>2256</v>
      </c>
      <c r="D843" s="1" t="s">
        <v>1280</v>
      </c>
      <c r="E843" s="1" t="s">
        <v>3749</v>
      </c>
      <c r="F843" s="1" t="s">
        <v>3065</v>
      </c>
      <c r="G843" s="1" t="s">
        <v>4199</v>
      </c>
      <c r="H843" s="1" t="s">
        <v>3067</v>
      </c>
      <c r="I843" s="1" t="s">
        <v>2091</v>
      </c>
      <c r="J843" s="1" t="s">
        <v>4266</v>
      </c>
      <c r="K843" s="1" t="s">
        <v>10</v>
      </c>
      <c r="L843" s="1" t="s">
        <v>5376</v>
      </c>
      <c r="M843" s="1" t="s">
        <v>2094</v>
      </c>
      <c r="N843" s="1" t="s">
        <v>2105</v>
      </c>
      <c r="O843" s="1" t="s">
        <v>4201</v>
      </c>
      <c r="P843" s="1" t="s">
        <v>4202</v>
      </c>
      <c r="Q843" s="1" t="s">
        <v>2057</v>
      </c>
      <c r="R843" s="1" t="s">
        <v>4267</v>
      </c>
      <c r="S843">
        <v>0</v>
      </c>
      <c r="T843">
        <v>5</v>
      </c>
    </row>
    <row r="844" spans="1:20" x14ac:dyDescent="0.25">
      <c r="A844" s="1" t="s">
        <v>1278</v>
      </c>
      <c r="B844" s="1" t="s">
        <v>1279</v>
      </c>
      <c r="C844" s="1" t="s">
        <v>2256</v>
      </c>
      <c r="D844" s="1" t="s">
        <v>1280</v>
      </c>
      <c r="E844" s="1" t="s">
        <v>3749</v>
      </c>
      <c r="F844" s="1" t="s">
        <v>3065</v>
      </c>
      <c r="G844" s="1" t="s">
        <v>4199</v>
      </c>
      <c r="H844" s="1" t="s">
        <v>3067</v>
      </c>
      <c r="I844" s="1" t="s">
        <v>2091</v>
      </c>
      <c r="J844" s="1" t="s">
        <v>4268</v>
      </c>
      <c r="K844" s="1" t="s">
        <v>10</v>
      </c>
      <c r="L844" s="1" t="s">
        <v>4269</v>
      </c>
      <c r="M844" s="1" t="s">
        <v>2094</v>
      </c>
      <c r="N844" s="1" t="s">
        <v>2105</v>
      </c>
      <c r="O844" s="1" t="s">
        <v>4201</v>
      </c>
      <c r="P844" s="1" t="s">
        <v>4202</v>
      </c>
      <c r="Q844" s="1" t="s">
        <v>2057</v>
      </c>
      <c r="R844" s="1" t="s">
        <v>4270</v>
      </c>
      <c r="S844">
        <v>0</v>
      </c>
      <c r="T844">
        <v>5</v>
      </c>
    </row>
    <row r="845" spans="1:20" x14ac:dyDescent="0.25">
      <c r="A845" s="1" t="s">
        <v>1500</v>
      </c>
      <c r="B845" s="1" t="s">
        <v>1501</v>
      </c>
      <c r="C845" s="1" t="s">
        <v>2109</v>
      </c>
      <c r="D845" s="1" t="s">
        <v>29</v>
      </c>
      <c r="E845" s="1" t="s">
        <v>3543</v>
      </c>
      <c r="F845" s="1" t="s">
        <v>3065</v>
      </c>
      <c r="G845" s="1" t="s">
        <v>4271</v>
      </c>
      <c r="H845" s="1" t="s">
        <v>2052</v>
      </c>
      <c r="I845" s="1" t="s">
        <v>2091</v>
      </c>
      <c r="J845" s="1" t="s">
        <v>4272</v>
      </c>
      <c r="K845" s="1" t="s">
        <v>10</v>
      </c>
      <c r="L845" s="1" t="s">
        <v>4273</v>
      </c>
      <c r="M845" s="1" t="s">
        <v>2094</v>
      </c>
      <c r="N845" s="1" t="s">
        <v>2105</v>
      </c>
      <c r="O845" s="1" t="s">
        <v>4274</v>
      </c>
      <c r="P845" s="1" t="s">
        <v>4210</v>
      </c>
      <c r="Q845" s="1" t="s">
        <v>2057</v>
      </c>
      <c r="R845" s="1" t="s">
        <v>4275</v>
      </c>
      <c r="S845">
        <v>0</v>
      </c>
      <c r="T845">
        <v>3</v>
      </c>
    </row>
    <row r="846" spans="1:20" x14ac:dyDescent="0.25">
      <c r="A846" s="1" t="s">
        <v>4276</v>
      </c>
      <c r="B846" s="1" t="s">
        <v>4277</v>
      </c>
      <c r="C846" s="1" t="s">
        <v>2120</v>
      </c>
      <c r="D846" s="1" t="s">
        <v>29</v>
      </c>
      <c r="E846" s="1" t="s">
        <v>3543</v>
      </c>
      <c r="F846" s="1" t="s">
        <v>3065</v>
      </c>
      <c r="G846" s="1" t="s">
        <v>4238</v>
      </c>
      <c r="H846" s="1" t="s">
        <v>2052</v>
      </c>
      <c r="I846" s="1" t="s">
        <v>2091</v>
      </c>
      <c r="J846" s="1" t="s">
        <v>4278</v>
      </c>
      <c r="K846" s="1" t="s">
        <v>10</v>
      </c>
      <c r="L846" s="1" t="s">
        <v>4279</v>
      </c>
      <c r="M846" s="1" t="s">
        <v>2055</v>
      </c>
      <c r="N846" s="1" t="s">
        <v>2105</v>
      </c>
      <c r="O846" s="1" t="s">
        <v>4240</v>
      </c>
      <c r="P846" s="1" t="s">
        <v>4241</v>
      </c>
      <c r="Q846" s="1" t="s">
        <v>2057</v>
      </c>
      <c r="R846" s="1" t="s">
        <v>4280</v>
      </c>
      <c r="S846">
        <v>0</v>
      </c>
      <c r="T846">
        <v>3</v>
      </c>
    </row>
    <row r="847" spans="1:20" x14ac:dyDescent="0.25">
      <c r="A847" s="1" t="s">
        <v>1133</v>
      </c>
      <c r="B847" s="1" t="s">
        <v>1134</v>
      </c>
      <c r="C847" s="1" t="s">
        <v>2158</v>
      </c>
      <c r="D847" s="1" t="s">
        <v>29</v>
      </c>
      <c r="E847" s="1" t="s">
        <v>2372</v>
      </c>
      <c r="F847" s="1" t="s">
        <v>3065</v>
      </c>
      <c r="G847" s="1" t="s">
        <v>4138</v>
      </c>
      <c r="H847" s="1" t="s">
        <v>2052</v>
      </c>
      <c r="I847" s="1" t="s">
        <v>2091</v>
      </c>
      <c r="J847" s="1" t="s">
        <v>4281</v>
      </c>
      <c r="K847" s="1" t="s">
        <v>10</v>
      </c>
      <c r="L847" s="1" t="s">
        <v>5376</v>
      </c>
      <c r="M847" s="1" t="s">
        <v>2094</v>
      </c>
      <c r="N847" s="1" t="s">
        <v>2105</v>
      </c>
      <c r="O847" s="1" t="s">
        <v>4140</v>
      </c>
      <c r="P847" s="1" t="s">
        <v>4141</v>
      </c>
      <c r="Q847" s="1" t="s">
        <v>2057</v>
      </c>
      <c r="R847" s="1" t="s">
        <v>4282</v>
      </c>
      <c r="S847">
        <v>0</v>
      </c>
      <c r="T847">
        <v>5</v>
      </c>
    </row>
    <row r="848" spans="1:20" x14ac:dyDescent="0.25">
      <c r="A848" s="1" t="s">
        <v>987</v>
      </c>
      <c r="B848" s="1" t="s">
        <v>988</v>
      </c>
      <c r="C848" s="1" t="s">
        <v>2158</v>
      </c>
      <c r="D848" s="1" t="s">
        <v>29</v>
      </c>
      <c r="E848" s="1" t="s">
        <v>2372</v>
      </c>
      <c r="F848" s="1" t="s">
        <v>3065</v>
      </c>
      <c r="G848" s="1" t="s">
        <v>4171</v>
      </c>
      <c r="H848" s="1" t="s">
        <v>2052</v>
      </c>
      <c r="I848" s="1" t="s">
        <v>2091</v>
      </c>
      <c r="J848" s="1" t="s">
        <v>4283</v>
      </c>
      <c r="K848" s="1" t="s">
        <v>10</v>
      </c>
      <c r="L848" s="1" t="s">
        <v>4284</v>
      </c>
      <c r="M848" s="1" t="s">
        <v>2094</v>
      </c>
      <c r="N848" s="1" t="s">
        <v>2105</v>
      </c>
      <c r="O848" s="1" t="s">
        <v>4173</v>
      </c>
      <c r="P848" s="1" t="s">
        <v>4174</v>
      </c>
      <c r="Q848" s="1" t="s">
        <v>2057</v>
      </c>
      <c r="R848" s="1" t="s">
        <v>4285</v>
      </c>
      <c r="S848">
        <v>0</v>
      </c>
      <c r="T848">
        <v>7</v>
      </c>
    </row>
    <row r="849" spans="1:20" x14ac:dyDescent="0.25">
      <c r="A849" s="1" t="s">
        <v>989</v>
      </c>
      <c r="B849" s="1" t="s">
        <v>990</v>
      </c>
      <c r="C849" s="1" t="s">
        <v>2158</v>
      </c>
      <c r="D849" s="1" t="s">
        <v>29</v>
      </c>
      <c r="E849" s="1" t="s">
        <v>2372</v>
      </c>
      <c r="F849" s="1" t="s">
        <v>3065</v>
      </c>
      <c r="G849" s="1" t="s">
        <v>4171</v>
      </c>
      <c r="H849" s="1" t="s">
        <v>2052</v>
      </c>
      <c r="I849" s="1" t="s">
        <v>2091</v>
      </c>
      <c r="J849" s="1" t="s">
        <v>4286</v>
      </c>
      <c r="K849" s="1" t="s">
        <v>10</v>
      </c>
      <c r="L849" s="1" t="s">
        <v>4287</v>
      </c>
      <c r="M849" s="1" t="s">
        <v>2094</v>
      </c>
      <c r="N849" s="1" t="s">
        <v>2105</v>
      </c>
      <c r="O849" s="1" t="s">
        <v>4173</v>
      </c>
      <c r="P849" s="1" t="s">
        <v>4174</v>
      </c>
      <c r="Q849" s="1" t="s">
        <v>2057</v>
      </c>
      <c r="R849" s="1" t="s">
        <v>4288</v>
      </c>
      <c r="S849">
        <v>0</v>
      </c>
      <c r="T849">
        <v>0</v>
      </c>
    </row>
    <row r="850" spans="1:20" x14ac:dyDescent="0.25">
      <c r="A850" s="1" t="s">
        <v>1093</v>
      </c>
      <c r="B850" s="1" t="s">
        <v>1094</v>
      </c>
      <c r="C850" s="1" t="s">
        <v>2158</v>
      </c>
      <c r="D850" s="1" t="s">
        <v>29</v>
      </c>
      <c r="E850" s="1" t="s">
        <v>2372</v>
      </c>
      <c r="F850" s="1" t="s">
        <v>3065</v>
      </c>
      <c r="G850" s="1" t="s">
        <v>4171</v>
      </c>
      <c r="H850" s="1" t="s">
        <v>2052</v>
      </c>
      <c r="I850" s="1" t="s">
        <v>2091</v>
      </c>
      <c r="J850" s="1" t="s">
        <v>4289</v>
      </c>
      <c r="K850" s="1" t="s">
        <v>10</v>
      </c>
      <c r="L850" s="1" t="s">
        <v>4290</v>
      </c>
      <c r="M850" s="1" t="s">
        <v>2094</v>
      </c>
      <c r="N850" s="1" t="s">
        <v>2105</v>
      </c>
      <c r="O850" s="1" t="s">
        <v>4173</v>
      </c>
      <c r="P850" s="1" t="s">
        <v>4174</v>
      </c>
      <c r="Q850" s="1" t="s">
        <v>2057</v>
      </c>
      <c r="R850" s="1" t="s">
        <v>4291</v>
      </c>
      <c r="S850">
        <v>0</v>
      </c>
      <c r="T850">
        <v>7</v>
      </c>
    </row>
    <row r="851" spans="1:20" x14ac:dyDescent="0.25">
      <c r="A851" s="1" t="s">
        <v>991</v>
      </c>
      <c r="B851" s="1" t="s">
        <v>992</v>
      </c>
      <c r="C851" s="1" t="s">
        <v>2158</v>
      </c>
      <c r="D851" s="1" t="s">
        <v>29</v>
      </c>
      <c r="E851" s="1" t="s">
        <v>2372</v>
      </c>
      <c r="F851" s="1" t="s">
        <v>3065</v>
      </c>
      <c r="G851" s="1" t="s">
        <v>4171</v>
      </c>
      <c r="H851" s="1" t="s">
        <v>2052</v>
      </c>
      <c r="I851" s="1" t="s">
        <v>2091</v>
      </c>
      <c r="J851" s="1" t="s">
        <v>4292</v>
      </c>
      <c r="K851" s="1" t="s">
        <v>10</v>
      </c>
      <c r="L851" s="1" t="s">
        <v>4293</v>
      </c>
      <c r="M851" s="1" t="s">
        <v>2094</v>
      </c>
      <c r="N851" s="1" t="s">
        <v>2105</v>
      </c>
      <c r="O851" s="1" t="s">
        <v>4173</v>
      </c>
      <c r="P851" s="1" t="s">
        <v>4174</v>
      </c>
      <c r="Q851" s="1" t="s">
        <v>2057</v>
      </c>
      <c r="R851" s="1" t="s">
        <v>4294</v>
      </c>
      <c r="S851">
        <v>0</v>
      </c>
      <c r="T851">
        <v>5</v>
      </c>
    </row>
    <row r="852" spans="1:20" x14ac:dyDescent="0.25">
      <c r="A852" s="1" t="s">
        <v>1587</v>
      </c>
      <c r="B852" s="1" t="s">
        <v>1588</v>
      </c>
      <c r="C852" s="1" t="s">
        <v>2120</v>
      </c>
      <c r="D852" s="1" t="s">
        <v>29</v>
      </c>
      <c r="E852" s="1" t="s">
        <v>2372</v>
      </c>
      <c r="F852" s="1" t="s">
        <v>3065</v>
      </c>
      <c r="G852" s="1" t="s">
        <v>4171</v>
      </c>
      <c r="H852" s="1" t="s">
        <v>2052</v>
      </c>
      <c r="I852" s="1" t="s">
        <v>2091</v>
      </c>
      <c r="J852" s="1" t="s">
        <v>4295</v>
      </c>
      <c r="K852" s="1" t="s">
        <v>10</v>
      </c>
      <c r="L852" s="1" t="s">
        <v>4296</v>
      </c>
      <c r="M852" s="1" t="s">
        <v>2094</v>
      </c>
      <c r="N852" s="1" t="s">
        <v>2105</v>
      </c>
      <c r="O852" s="1" t="s">
        <v>4173</v>
      </c>
      <c r="P852" s="1" t="s">
        <v>4174</v>
      </c>
      <c r="Q852" s="1" t="s">
        <v>2057</v>
      </c>
      <c r="R852" s="1" t="s">
        <v>4297</v>
      </c>
      <c r="S852">
        <v>0</v>
      </c>
      <c r="T852">
        <v>3</v>
      </c>
    </row>
    <row r="853" spans="1:20" x14ac:dyDescent="0.25">
      <c r="A853" s="1" t="s">
        <v>1177</v>
      </c>
      <c r="B853" s="1" t="s">
        <v>5026</v>
      </c>
      <c r="C853" s="1" t="s">
        <v>2158</v>
      </c>
      <c r="D853" s="1" t="s">
        <v>29</v>
      </c>
      <c r="E853" s="1" t="s">
        <v>2372</v>
      </c>
      <c r="F853" s="1" t="s">
        <v>3065</v>
      </c>
      <c r="G853" s="1" t="s">
        <v>4171</v>
      </c>
      <c r="H853" s="1" t="s">
        <v>2052</v>
      </c>
      <c r="I853" s="1" t="s">
        <v>2091</v>
      </c>
      <c r="J853" s="1" t="s">
        <v>5027</v>
      </c>
      <c r="K853" s="1" t="s">
        <v>10</v>
      </c>
      <c r="L853" s="1" t="s">
        <v>5360</v>
      </c>
      <c r="M853" s="1" t="s">
        <v>2094</v>
      </c>
      <c r="N853" s="1" t="s">
        <v>2105</v>
      </c>
      <c r="O853" s="1" t="s">
        <v>4173</v>
      </c>
      <c r="P853" s="1" t="s">
        <v>4174</v>
      </c>
      <c r="Q853" s="1" t="s">
        <v>2057</v>
      </c>
      <c r="R853" s="1" t="s">
        <v>5028</v>
      </c>
      <c r="S853">
        <v>0</v>
      </c>
      <c r="T853">
        <v>5</v>
      </c>
    </row>
    <row r="854" spans="1:20" x14ac:dyDescent="0.25">
      <c r="A854" s="1" t="s">
        <v>1318</v>
      </c>
      <c r="B854" s="1" t="s">
        <v>1319</v>
      </c>
      <c r="C854" s="1" t="s">
        <v>2256</v>
      </c>
      <c r="D854" s="1" t="s">
        <v>29</v>
      </c>
      <c r="E854" s="1" t="s">
        <v>2372</v>
      </c>
      <c r="F854" s="1" t="s">
        <v>3065</v>
      </c>
      <c r="G854" s="1" t="s">
        <v>4171</v>
      </c>
      <c r="H854" s="1" t="s">
        <v>2052</v>
      </c>
      <c r="I854" s="1" t="s">
        <v>2091</v>
      </c>
      <c r="J854" s="1" t="s">
        <v>4298</v>
      </c>
      <c r="K854" s="1" t="s">
        <v>10</v>
      </c>
      <c r="L854" s="1" t="s">
        <v>4299</v>
      </c>
      <c r="M854" s="1" t="s">
        <v>2094</v>
      </c>
      <c r="N854" s="1" t="s">
        <v>2105</v>
      </c>
      <c r="O854" s="1" t="s">
        <v>4173</v>
      </c>
      <c r="P854" s="1" t="s">
        <v>4174</v>
      </c>
      <c r="Q854" s="1" t="s">
        <v>2057</v>
      </c>
      <c r="R854" s="1" t="s">
        <v>4300</v>
      </c>
      <c r="S854">
        <v>0</v>
      </c>
      <c r="T854">
        <v>5</v>
      </c>
    </row>
    <row r="855" spans="1:20" x14ac:dyDescent="0.25">
      <c r="A855" s="1" t="s">
        <v>4301</v>
      </c>
      <c r="B855" s="1" t="s">
        <v>5157</v>
      </c>
      <c r="C855" s="1" t="s">
        <v>2173</v>
      </c>
      <c r="D855" s="1" t="s">
        <v>44</v>
      </c>
      <c r="E855" s="1" t="s">
        <v>2372</v>
      </c>
      <c r="F855" s="1" t="s">
        <v>3065</v>
      </c>
      <c r="G855" s="1" t="s">
        <v>4171</v>
      </c>
      <c r="H855" s="1" t="s">
        <v>2052</v>
      </c>
      <c r="I855" s="1" t="s">
        <v>2091</v>
      </c>
      <c r="J855" s="1" t="s">
        <v>5171</v>
      </c>
      <c r="K855" s="1" t="s">
        <v>10</v>
      </c>
      <c r="L855" s="1" t="s">
        <v>4302</v>
      </c>
      <c r="M855" s="1" t="s">
        <v>2055</v>
      </c>
      <c r="N855" s="1" t="s">
        <v>2056</v>
      </c>
      <c r="O855" s="1" t="s">
        <v>4173</v>
      </c>
      <c r="P855" s="1" t="s">
        <v>4174</v>
      </c>
      <c r="Q855" s="1" t="s">
        <v>2057</v>
      </c>
      <c r="R855" s="1" t="s">
        <v>5172</v>
      </c>
      <c r="S855">
        <v>0</v>
      </c>
      <c r="T855">
        <v>10</v>
      </c>
    </row>
    <row r="856" spans="1:20" x14ac:dyDescent="0.25">
      <c r="A856" s="1" t="s">
        <v>244</v>
      </c>
      <c r="B856" s="1" t="s">
        <v>5029</v>
      </c>
      <c r="C856" s="1" t="s">
        <v>2088</v>
      </c>
      <c r="D856" s="1" t="s">
        <v>44</v>
      </c>
      <c r="E856" s="1" t="s">
        <v>2214</v>
      </c>
      <c r="F856" s="1" t="s">
        <v>2050</v>
      </c>
      <c r="G856" s="1" t="s">
        <v>2450</v>
      </c>
      <c r="H856" s="1" t="s">
        <v>2052</v>
      </c>
      <c r="I856" s="1" t="s">
        <v>2091</v>
      </c>
      <c r="J856" s="1" t="s">
        <v>4303</v>
      </c>
      <c r="K856" s="1" t="s">
        <v>12</v>
      </c>
      <c r="L856" s="1" t="s">
        <v>2113</v>
      </c>
      <c r="M856" s="1" t="s">
        <v>2094</v>
      </c>
      <c r="N856" s="1" t="s">
        <v>2056</v>
      </c>
      <c r="O856" s="1" t="s">
        <v>2452</v>
      </c>
      <c r="P856" s="1" t="s">
        <v>2453</v>
      </c>
      <c r="Q856" s="1" t="s">
        <v>2057</v>
      </c>
      <c r="R856" s="1" t="s">
        <v>5030</v>
      </c>
      <c r="S856">
        <v>4</v>
      </c>
      <c r="T856">
        <v>5</v>
      </c>
    </row>
    <row r="857" spans="1:20" x14ac:dyDescent="0.25">
      <c r="A857" s="1" t="s">
        <v>438</v>
      </c>
      <c r="B857" s="1" t="s">
        <v>439</v>
      </c>
      <c r="C857" s="1" t="s">
        <v>2313</v>
      </c>
      <c r="D857" s="1" t="s">
        <v>44</v>
      </c>
      <c r="E857" s="1" t="s">
        <v>2214</v>
      </c>
      <c r="F857" s="1" t="s">
        <v>2050</v>
      </c>
      <c r="G857" s="1" t="s">
        <v>4138</v>
      </c>
      <c r="H857" s="1" t="s">
        <v>2052</v>
      </c>
      <c r="I857" s="1" t="s">
        <v>2091</v>
      </c>
      <c r="J857" s="1" t="s">
        <v>4304</v>
      </c>
      <c r="K857" s="1" t="s">
        <v>440</v>
      </c>
      <c r="L857" s="1" t="s">
        <v>2575</v>
      </c>
      <c r="M857" s="1" t="s">
        <v>2094</v>
      </c>
      <c r="N857" s="1" t="s">
        <v>2056</v>
      </c>
      <c r="O857" s="1" t="s">
        <v>4140</v>
      </c>
      <c r="P857" s="1" t="s">
        <v>4141</v>
      </c>
      <c r="Q857" s="1" t="s">
        <v>2057</v>
      </c>
      <c r="R857" s="1" t="s">
        <v>4305</v>
      </c>
      <c r="S857">
        <v>0</v>
      </c>
      <c r="T857">
        <v>10</v>
      </c>
    </row>
    <row r="858" spans="1:20" x14ac:dyDescent="0.25">
      <c r="A858" s="1" t="s">
        <v>5031</v>
      </c>
      <c r="B858" s="1" t="s">
        <v>5032</v>
      </c>
      <c r="C858" s="1" t="s">
        <v>2468</v>
      </c>
      <c r="D858" s="1" t="s">
        <v>88</v>
      </c>
      <c r="E858" s="1" t="s">
        <v>2214</v>
      </c>
      <c r="F858" s="1" t="s">
        <v>2050</v>
      </c>
      <c r="G858" s="1" t="s">
        <v>2539</v>
      </c>
      <c r="H858" s="1" t="s">
        <v>2052</v>
      </c>
      <c r="I858" s="1" t="s">
        <v>2052</v>
      </c>
      <c r="J858" s="1" t="s">
        <v>5033</v>
      </c>
      <c r="K858" s="1" t="s">
        <v>12</v>
      </c>
      <c r="L858" s="1" t="s">
        <v>3982</v>
      </c>
      <c r="M858" s="1" t="s">
        <v>2055</v>
      </c>
      <c r="N858" s="1" t="s">
        <v>2056</v>
      </c>
      <c r="O858" s="1" t="s">
        <v>2541</v>
      </c>
      <c r="P858" s="1" t="s">
        <v>2054</v>
      </c>
      <c r="Q858" s="1" t="s">
        <v>2057</v>
      </c>
      <c r="R858" s="1" t="s">
        <v>5034</v>
      </c>
      <c r="S858">
        <v>4</v>
      </c>
      <c r="T858">
        <v>8</v>
      </c>
    </row>
    <row r="859" spans="1:20" x14ac:dyDescent="0.25">
      <c r="A859" s="1" t="s">
        <v>697</v>
      </c>
      <c r="B859" s="1" t="s">
        <v>698</v>
      </c>
      <c r="C859" s="1" t="s">
        <v>2173</v>
      </c>
      <c r="D859" s="1" t="s">
        <v>44</v>
      </c>
      <c r="E859" s="1" t="s">
        <v>3569</v>
      </c>
      <c r="F859" s="1" t="s">
        <v>2050</v>
      </c>
      <c r="G859" s="1" t="s">
        <v>4306</v>
      </c>
      <c r="H859" s="1" t="s">
        <v>2052</v>
      </c>
      <c r="I859" s="1" t="s">
        <v>2091</v>
      </c>
      <c r="J859" s="1" t="s">
        <v>4307</v>
      </c>
      <c r="K859" s="1" t="s">
        <v>363</v>
      </c>
      <c r="L859" s="1" t="s">
        <v>4308</v>
      </c>
      <c r="M859" s="1" t="s">
        <v>2094</v>
      </c>
      <c r="N859" s="1" t="s">
        <v>2056</v>
      </c>
      <c r="O859" s="1" t="s">
        <v>4309</v>
      </c>
      <c r="P859" s="1" t="s">
        <v>4310</v>
      </c>
      <c r="Q859" s="1" t="s">
        <v>2057</v>
      </c>
      <c r="R859" s="1" t="s">
        <v>4311</v>
      </c>
      <c r="S859">
        <v>8</v>
      </c>
      <c r="T859">
        <v>1</v>
      </c>
    </row>
    <row r="860" spans="1:20" x14ac:dyDescent="0.25">
      <c r="A860" s="1" t="s">
        <v>491</v>
      </c>
      <c r="B860" s="1" t="s">
        <v>492</v>
      </c>
      <c r="C860" s="1" t="s">
        <v>2313</v>
      </c>
      <c r="D860" s="1" t="s">
        <v>44</v>
      </c>
      <c r="E860" s="1" t="s">
        <v>4312</v>
      </c>
      <c r="F860" s="1" t="s">
        <v>2050</v>
      </c>
      <c r="G860" s="1" t="s">
        <v>4306</v>
      </c>
      <c r="H860" s="1" t="s">
        <v>2052</v>
      </c>
      <c r="I860" s="1" t="s">
        <v>2091</v>
      </c>
      <c r="J860" s="1" t="s">
        <v>4313</v>
      </c>
      <c r="K860" s="1" t="s">
        <v>493</v>
      </c>
      <c r="L860" s="1" t="s">
        <v>4314</v>
      </c>
      <c r="M860" s="1" t="s">
        <v>2094</v>
      </c>
      <c r="N860" s="1" t="s">
        <v>2056</v>
      </c>
      <c r="O860" s="1" t="s">
        <v>4309</v>
      </c>
      <c r="P860" s="1" t="s">
        <v>4310</v>
      </c>
      <c r="Q860" s="1" t="s">
        <v>2057</v>
      </c>
      <c r="R860" s="1" t="s">
        <v>4315</v>
      </c>
      <c r="S860">
        <v>8</v>
      </c>
      <c r="T860">
        <v>3</v>
      </c>
    </row>
    <row r="861" spans="1:20" x14ac:dyDescent="0.25">
      <c r="A861" s="1" t="s">
        <v>4316</v>
      </c>
      <c r="B861" s="1" t="s">
        <v>4317</v>
      </c>
      <c r="C861" s="1" t="s">
        <v>4318</v>
      </c>
      <c r="D861" s="1" t="s">
        <v>44</v>
      </c>
      <c r="E861" s="1" t="s">
        <v>4319</v>
      </c>
      <c r="F861" s="1" t="s">
        <v>2050</v>
      </c>
      <c r="G861" s="1" t="s">
        <v>4320</v>
      </c>
      <c r="H861" s="1" t="s">
        <v>2052</v>
      </c>
      <c r="I861" s="1" t="s">
        <v>2091</v>
      </c>
      <c r="J861" s="1" t="s">
        <v>4321</v>
      </c>
      <c r="K861" s="1" t="s">
        <v>4322</v>
      </c>
      <c r="L861" s="1" t="s">
        <v>4323</v>
      </c>
      <c r="M861" s="1" t="s">
        <v>2094</v>
      </c>
      <c r="N861" s="1" t="s">
        <v>2056</v>
      </c>
      <c r="O861" s="1" t="s">
        <v>4324</v>
      </c>
      <c r="P861" s="1" t="s">
        <v>2054</v>
      </c>
      <c r="Q861" s="1" t="s">
        <v>2057</v>
      </c>
      <c r="R861" s="1" t="s">
        <v>4325</v>
      </c>
      <c r="S861">
        <v>8</v>
      </c>
      <c r="T861">
        <v>3</v>
      </c>
    </row>
    <row r="862" spans="1:20" x14ac:dyDescent="0.25">
      <c r="A862" s="1" t="s">
        <v>101</v>
      </c>
      <c r="B862" s="1" t="s">
        <v>102</v>
      </c>
      <c r="C862" s="1" t="s">
        <v>4318</v>
      </c>
      <c r="D862" s="1" t="s">
        <v>44</v>
      </c>
      <c r="E862" s="1" t="s">
        <v>2214</v>
      </c>
      <c r="F862" s="1" t="s">
        <v>2427</v>
      </c>
      <c r="G862" s="1" t="s">
        <v>2486</v>
      </c>
      <c r="H862" s="1" t="s">
        <v>2052</v>
      </c>
      <c r="I862" s="1" t="s">
        <v>2091</v>
      </c>
      <c r="J862" s="1" t="s">
        <v>4326</v>
      </c>
      <c r="K862" s="1" t="s">
        <v>103</v>
      </c>
      <c r="L862" s="1" t="s">
        <v>4327</v>
      </c>
      <c r="M862" s="1" t="s">
        <v>2094</v>
      </c>
      <c r="N862" s="1" t="s">
        <v>2056</v>
      </c>
      <c r="O862" s="1" t="s">
        <v>2488</v>
      </c>
      <c r="P862" s="1" t="s">
        <v>2489</v>
      </c>
      <c r="Q862" s="1" t="s">
        <v>2057</v>
      </c>
      <c r="R862" s="1" t="s">
        <v>4328</v>
      </c>
      <c r="S862">
        <v>8</v>
      </c>
      <c r="T862">
        <v>0</v>
      </c>
    </row>
    <row r="863" spans="1:20" x14ac:dyDescent="0.25">
      <c r="A863" s="1" t="s">
        <v>98</v>
      </c>
      <c r="B863" s="1" t="s">
        <v>99</v>
      </c>
      <c r="C863" s="1" t="s">
        <v>2573</v>
      </c>
      <c r="D863" s="1" t="s">
        <v>44</v>
      </c>
      <c r="E863" s="1" t="s">
        <v>4319</v>
      </c>
      <c r="F863" s="1" t="s">
        <v>2050</v>
      </c>
      <c r="G863" s="1" t="s">
        <v>4329</v>
      </c>
      <c r="H863" s="1" t="s">
        <v>2052</v>
      </c>
      <c r="I863" s="1" t="s">
        <v>2091</v>
      </c>
      <c r="J863" s="1" t="s">
        <v>4330</v>
      </c>
      <c r="K863" s="1" t="s">
        <v>100</v>
      </c>
      <c r="L863" s="1" t="s">
        <v>4331</v>
      </c>
      <c r="M863" s="1" t="s">
        <v>2094</v>
      </c>
      <c r="N863" s="1" t="s">
        <v>2056</v>
      </c>
      <c r="O863" s="1" t="s">
        <v>4332</v>
      </c>
      <c r="P863" s="1" t="s">
        <v>2054</v>
      </c>
      <c r="Q863" s="1" t="s">
        <v>2057</v>
      </c>
      <c r="R863" s="1" t="s">
        <v>4333</v>
      </c>
      <c r="S863">
        <v>8</v>
      </c>
      <c r="T863">
        <v>0</v>
      </c>
    </row>
    <row r="864" spans="1:20" x14ac:dyDescent="0.25">
      <c r="A864" s="1" t="s">
        <v>518</v>
      </c>
      <c r="B864" s="1" t="s">
        <v>519</v>
      </c>
      <c r="C864" s="1" t="s">
        <v>2313</v>
      </c>
      <c r="D864" s="1" t="s">
        <v>44</v>
      </c>
      <c r="E864" s="1" t="s">
        <v>2214</v>
      </c>
      <c r="F864" s="1" t="s">
        <v>2050</v>
      </c>
      <c r="G864" s="1" t="s">
        <v>2486</v>
      </c>
      <c r="H864" s="1" t="s">
        <v>2052</v>
      </c>
      <c r="I864" s="1" t="s">
        <v>2091</v>
      </c>
      <c r="J864" s="1" t="s">
        <v>4334</v>
      </c>
      <c r="K864" s="1" t="s">
        <v>13</v>
      </c>
      <c r="L864" s="1" t="s">
        <v>5144</v>
      </c>
      <c r="M864" s="1" t="s">
        <v>2094</v>
      </c>
      <c r="N864" s="1" t="s">
        <v>2056</v>
      </c>
      <c r="O864" s="1" t="s">
        <v>2488</v>
      </c>
      <c r="P864" s="1" t="s">
        <v>2489</v>
      </c>
      <c r="Q864" s="1" t="s">
        <v>2057</v>
      </c>
      <c r="R864" s="1" t="s">
        <v>4335</v>
      </c>
      <c r="S864">
        <v>6</v>
      </c>
      <c r="T864">
        <v>6</v>
      </c>
    </row>
    <row r="865" spans="1:20" x14ac:dyDescent="0.25">
      <c r="A865" s="1" t="s">
        <v>294</v>
      </c>
      <c r="B865" s="1" t="s">
        <v>295</v>
      </c>
      <c r="C865" s="1" t="s">
        <v>2088</v>
      </c>
      <c r="D865" s="1" t="s">
        <v>44</v>
      </c>
      <c r="E865" s="1" t="s">
        <v>2214</v>
      </c>
      <c r="F865" s="1" t="s">
        <v>2050</v>
      </c>
      <c r="G865" s="1" t="s">
        <v>2486</v>
      </c>
      <c r="H865" s="1" t="s">
        <v>2052</v>
      </c>
      <c r="I865" s="1" t="s">
        <v>2091</v>
      </c>
      <c r="J865" s="1" t="s">
        <v>4336</v>
      </c>
      <c r="K865" s="1" t="s">
        <v>13</v>
      </c>
      <c r="L865" s="1" t="s">
        <v>5341</v>
      </c>
      <c r="M865" s="1" t="s">
        <v>2094</v>
      </c>
      <c r="N865" s="1" t="s">
        <v>2056</v>
      </c>
      <c r="O865" s="1" t="s">
        <v>2488</v>
      </c>
      <c r="P865" s="1" t="s">
        <v>2489</v>
      </c>
      <c r="Q865" s="1" t="s">
        <v>2057</v>
      </c>
      <c r="R865" s="1" t="s">
        <v>4337</v>
      </c>
      <c r="S865">
        <v>6</v>
      </c>
      <c r="T865">
        <v>7</v>
      </c>
    </row>
    <row r="866" spans="1:20" x14ac:dyDescent="0.25">
      <c r="A866" s="1" t="s">
        <v>49</v>
      </c>
      <c r="B866" s="1" t="s">
        <v>50</v>
      </c>
      <c r="C866" s="1" t="s">
        <v>2313</v>
      </c>
      <c r="D866" s="1" t="s">
        <v>44</v>
      </c>
      <c r="E866" s="1" t="s">
        <v>4338</v>
      </c>
      <c r="F866" s="1" t="s">
        <v>2050</v>
      </c>
      <c r="G866" s="1" t="s">
        <v>4339</v>
      </c>
      <c r="H866" s="1" t="s">
        <v>2052</v>
      </c>
      <c r="I866" s="1" t="s">
        <v>2091</v>
      </c>
      <c r="J866" s="1" t="s">
        <v>4340</v>
      </c>
      <c r="K866" s="1" t="s">
        <v>51</v>
      </c>
      <c r="L866" s="1" t="s">
        <v>4341</v>
      </c>
      <c r="M866" s="1" t="s">
        <v>2094</v>
      </c>
      <c r="N866" s="1" t="s">
        <v>2056</v>
      </c>
      <c r="O866" s="1" t="s">
        <v>4342</v>
      </c>
      <c r="P866" s="1" t="s">
        <v>4343</v>
      </c>
      <c r="Q866" s="1" t="s">
        <v>2057</v>
      </c>
      <c r="R866" s="1" t="s">
        <v>4344</v>
      </c>
      <c r="S866">
        <v>6</v>
      </c>
      <c r="T866">
        <v>0</v>
      </c>
    </row>
    <row r="867" spans="1:20" x14ac:dyDescent="0.25">
      <c r="A867" s="1" t="s">
        <v>80</v>
      </c>
      <c r="B867" s="1" t="s">
        <v>81</v>
      </c>
      <c r="C867" s="1" t="s">
        <v>2313</v>
      </c>
      <c r="D867" s="1" t="s">
        <v>44</v>
      </c>
      <c r="E867" s="1" t="s">
        <v>4345</v>
      </c>
      <c r="F867" s="1" t="s">
        <v>2050</v>
      </c>
      <c r="G867" s="1" t="s">
        <v>4339</v>
      </c>
      <c r="H867" s="1" t="s">
        <v>2052</v>
      </c>
      <c r="I867" s="1" t="s">
        <v>2091</v>
      </c>
      <c r="J867" s="1" t="s">
        <v>4346</v>
      </c>
      <c r="K867" s="1" t="s">
        <v>60</v>
      </c>
      <c r="L867" s="1" t="s">
        <v>4347</v>
      </c>
      <c r="M867" s="1" t="s">
        <v>2094</v>
      </c>
      <c r="N867" s="1" t="s">
        <v>2056</v>
      </c>
      <c r="O867" s="1" t="s">
        <v>4342</v>
      </c>
      <c r="P867" s="1" t="s">
        <v>4343</v>
      </c>
      <c r="Q867" s="1" t="s">
        <v>2057</v>
      </c>
      <c r="R867" s="1" t="s">
        <v>4348</v>
      </c>
      <c r="S867">
        <v>2</v>
      </c>
      <c r="T867">
        <v>3</v>
      </c>
    </row>
    <row r="868" spans="1:20" x14ac:dyDescent="0.25">
      <c r="A868" s="1" t="s">
        <v>61</v>
      </c>
      <c r="B868" s="1" t="s">
        <v>62</v>
      </c>
      <c r="C868" s="1" t="s">
        <v>2313</v>
      </c>
      <c r="D868" s="1" t="s">
        <v>29</v>
      </c>
      <c r="E868" s="1" t="s">
        <v>4338</v>
      </c>
      <c r="F868" s="1" t="s">
        <v>2050</v>
      </c>
      <c r="G868" s="1" t="s">
        <v>3656</v>
      </c>
      <c r="H868" s="1" t="s">
        <v>2052</v>
      </c>
      <c r="I868" s="1" t="s">
        <v>2091</v>
      </c>
      <c r="J868" s="1" t="s">
        <v>4349</v>
      </c>
      <c r="K868" s="1" t="s">
        <v>60</v>
      </c>
      <c r="L868" s="1" t="s">
        <v>4350</v>
      </c>
      <c r="M868" s="1" t="s">
        <v>2094</v>
      </c>
      <c r="N868" s="1" t="s">
        <v>2105</v>
      </c>
      <c r="O868" s="1" t="s">
        <v>3659</v>
      </c>
      <c r="P868" s="1" t="s">
        <v>3660</v>
      </c>
      <c r="Q868" s="1" t="s">
        <v>2057</v>
      </c>
      <c r="R868" s="1" t="s">
        <v>4351</v>
      </c>
      <c r="S868">
        <v>2</v>
      </c>
      <c r="T868">
        <v>2</v>
      </c>
    </row>
    <row r="869" spans="1:20" x14ac:dyDescent="0.25">
      <c r="A869" s="1" t="s">
        <v>858</v>
      </c>
      <c r="B869" s="1" t="s">
        <v>859</v>
      </c>
      <c r="C869" s="1" t="s">
        <v>2148</v>
      </c>
      <c r="D869" s="1" t="s">
        <v>44</v>
      </c>
      <c r="E869" s="1" t="s">
        <v>3569</v>
      </c>
      <c r="F869" s="1" t="s">
        <v>2050</v>
      </c>
      <c r="G869" s="1" t="s">
        <v>2144</v>
      </c>
      <c r="H869" s="1" t="s">
        <v>2052</v>
      </c>
      <c r="I869" s="1" t="s">
        <v>2091</v>
      </c>
      <c r="J869" s="1" t="s">
        <v>4352</v>
      </c>
      <c r="K869" s="1" t="s">
        <v>42</v>
      </c>
      <c r="L869" s="1" t="s">
        <v>2134</v>
      </c>
      <c r="M869" s="1" t="s">
        <v>2094</v>
      </c>
      <c r="N869" s="1" t="s">
        <v>2056</v>
      </c>
      <c r="O869" s="1" t="s">
        <v>2145</v>
      </c>
      <c r="P869" s="1" t="s">
        <v>2146</v>
      </c>
      <c r="Q869" s="1" t="s">
        <v>2057</v>
      </c>
      <c r="R869" s="1" t="s">
        <v>4353</v>
      </c>
      <c r="S869">
        <v>2</v>
      </c>
      <c r="T869">
        <v>3</v>
      </c>
    </row>
    <row r="870" spans="1:20" x14ac:dyDescent="0.25">
      <c r="A870" s="1" t="s">
        <v>38</v>
      </c>
      <c r="B870" s="1" t="s">
        <v>39</v>
      </c>
      <c r="C870" s="1" t="s">
        <v>2313</v>
      </c>
      <c r="D870" s="1" t="s">
        <v>29</v>
      </c>
      <c r="E870" s="1" t="s">
        <v>4354</v>
      </c>
      <c r="F870" s="1" t="s">
        <v>2100</v>
      </c>
      <c r="G870" s="1" t="s">
        <v>3656</v>
      </c>
      <c r="H870" s="1" t="s">
        <v>2052</v>
      </c>
      <c r="I870" s="1" t="s">
        <v>2091</v>
      </c>
      <c r="J870" s="1" t="s">
        <v>4355</v>
      </c>
      <c r="K870" s="1" t="s">
        <v>12</v>
      </c>
      <c r="L870" s="1" t="s">
        <v>5263</v>
      </c>
      <c r="M870" s="1" t="s">
        <v>2094</v>
      </c>
      <c r="N870" s="1" t="s">
        <v>2105</v>
      </c>
      <c r="O870" s="1" t="s">
        <v>3659</v>
      </c>
      <c r="P870" s="1" t="s">
        <v>3660</v>
      </c>
      <c r="Q870" s="1" t="s">
        <v>2057</v>
      </c>
      <c r="R870" s="1" t="s">
        <v>4356</v>
      </c>
      <c r="S870">
        <v>4</v>
      </c>
      <c r="T870">
        <v>0.5</v>
      </c>
    </row>
    <row r="871" spans="1:20" x14ac:dyDescent="0.25">
      <c r="A871" s="1" t="s">
        <v>40</v>
      </c>
      <c r="B871" s="1" t="s">
        <v>41</v>
      </c>
      <c r="C871" s="1" t="s">
        <v>2148</v>
      </c>
      <c r="D871" s="1" t="s">
        <v>29</v>
      </c>
      <c r="E871" s="1" t="s">
        <v>4338</v>
      </c>
      <c r="F871" s="1" t="s">
        <v>2050</v>
      </c>
      <c r="G871" s="1" t="s">
        <v>4339</v>
      </c>
      <c r="H871" s="1" t="s">
        <v>2052</v>
      </c>
      <c r="I871" s="1" t="s">
        <v>2091</v>
      </c>
      <c r="J871" s="1" t="s">
        <v>4357</v>
      </c>
      <c r="K871" s="1" t="s">
        <v>42</v>
      </c>
      <c r="L871" s="1" t="s">
        <v>4358</v>
      </c>
      <c r="M871" s="1" t="s">
        <v>2094</v>
      </c>
      <c r="N871" s="1" t="s">
        <v>2105</v>
      </c>
      <c r="O871" s="1" t="s">
        <v>4342</v>
      </c>
      <c r="P871" s="1" t="s">
        <v>4343</v>
      </c>
      <c r="Q871" s="1" t="s">
        <v>2057</v>
      </c>
      <c r="R871" s="1" t="s">
        <v>4359</v>
      </c>
      <c r="S871">
        <v>2</v>
      </c>
      <c r="T871">
        <v>0</v>
      </c>
    </row>
    <row r="872" spans="1:20" x14ac:dyDescent="0.25">
      <c r="A872" s="1" t="s">
        <v>277</v>
      </c>
      <c r="B872" s="1" t="s">
        <v>278</v>
      </c>
      <c r="C872" s="1" t="s">
        <v>2088</v>
      </c>
      <c r="D872" s="1" t="s">
        <v>44</v>
      </c>
      <c r="E872" s="1" t="s">
        <v>4345</v>
      </c>
      <c r="F872" s="1" t="s">
        <v>2050</v>
      </c>
      <c r="G872" s="1" t="s">
        <v>4339</v>
      </c>
      <c r="H872" s="1" t="s">
        <v>2052</v>
      </c>
      <c r="I872" s="1" t="s">
        <v>2091</v>
      </c>
      <c r="J872" s="1" t="s">
        <v>4360</v>
      </c>
      <c r="K872" s="1" t="s">
        <v>13</v>
      </c>
      <c r="L872" s="1" t="s">
        <v>4361</v>
      </c>
      <c r="M872" s="1" t="s">
        <v>2094</v>
      </c>
      <c r="N872" s="1" t="s">
        <v>2056</v>
      </c>
      <c r="O872" s="1" t="s">
        <v>4342</v>
      </c>
      <c r="P872" s="1" t="s">
        <v>4343</v>
      </c>
      <c r="Q872" s="1" t="s">
        <v>2057</v>
      </c>
      <c r="R872" s="1" t="s">
        <v>4362</v>
      </c>
      <c r="S872">
        <v>6</v>
      </c>
      <c r="T872">
        <v>1</v>
      </c>
    </row>
    <row r="873" spans="1:20" x14ac:dyDescent="0.25">
      <c r="A873" s="1" t="s">
        <v>1108</v>
      </c>
      <c r="B873" s="1" t="s">
        <v>1109</v>
      </c>
      <c r="C873" s="1" t="s">
        <v>2158</v>
      </c>
      <c r="D873" s="1" t="s">
        <v>44</v>
      </c>
      <c r="E873" s="1" t="s">
        <v>4363</v>
      </c>
      <c r="F873" s="1" t="s">
        <v>2050</v>
      </c>
      <c r="G873" s="1" t="s">
        <v>4364</v>
      </c>
      <c r="H873" s="1" t="s">
        <v>2052</v>
      </c>
      <c r="I873" s="1" t="s">
        <v>2091</v>
      </c>
      <c r="J873" s="1" t="s">
        <v>4365</v>
      </c>
      <c r="K873" s="1" t="s">
        <v>1110</v>
      </c>
      <c r="L873" s="1" t="s">
        <v>2134</v>
      </c>
      <c r="M873" s="1" t="s">
        <v>2094</v>
      </c>
      <c r="N873" s="1" t="s">
        <v>2056</v>
      </c>
      <c r="O873" s="1" t="s">
        <v>4366</v>
      </c>
      <c r="P873" s="1" t="s">
        <v>2179</v>
      </c>
      <c r="Q873" s="1" t="s">
        <v>2057</v>
      </c>
      <c r="R873" s="1" t="s">
        <v>4367</v>
      </c>
      <c r="S873">
        <v>6</v>
      </c>
      <c r="T873">
        <v>3</v>
      </c>
    </row>
    <row r="874" spans="1:20" x14ac:dyDescent="0.25">
      <c r="A874" s="1" t="s">
        <v>63</v>
      </c>
      <c r="B874" s="1" t="s">
        <v>64</v>
      </c>
      <c r="C874" s="1" t="s">
        <v>2173</v>
      </c>
      <c r="D874" s="1" t="s">
        <v>44</v>
      </c>
      <c r="E874" s="1" t="s">
        <v>4312</v>
      </c>
      <c r="F874" s="1" t="s">
        <v>2050</v>
      </c>
      <c r="G874" s="1" t="s">
        <v>4368</v>
      </c>
      <c r="H874" s="1" t="s">
        <v>2052</v>
      </c>
      <c r="I874" s="1" t="s">
        <v>2091</v>
      </c>
      <c r="J874" s="1" t="s">
        <v>4369</v>
      </c>
      <c r="K874" s="1" t="s">
        <v>65</v>
      </c>
      <c r="L874" s="1" t="s">
        <v>4370</v>
      </c>
      <c r="M874" s="1" t="s">
        <v>2094</v>
      </c>
      <c r="N874" s="1" t="s">
        <v>2056</v>
      </c>
      <c r="O874" s="1" t="s">
        <v>4371</v>
      </c>
      <c r="P874" s="1" t="s">
        <v>4372</v>
      </c>
      <c r="Q874" s="1" t="s">
        <v>2057</v>
      </c>
      <c r="R874" s="1" t="s">
        <v>4373</v>
      </c>
      <c r="S874">
        <v>6</v>
      </c>
      <c r="T874">
        <v>0</v>
      </c>
    </row>
    <row r="875" spans="1:20" x14ac:dyDescent="0.25">
      <c r="A875" s="1" t="s">
        <v>52</v>
      </c>
      <c r="B875" s="1" t="s">
        <v>53</v>
      </c>
      <c r="C875" s="1" t="s">
        <v>2088</v>
      </c>
      <c r="D875" s="1" t="s">
        <v>44</v>
      </c>
      <c r="E875" s="1" t="s">
        <v>4312</v>
      </c>
      <c r="F875" s="1" t="s">
        <v>2050</v>
      </c>
      <c r="G875" s="1" t="s">
        <v>4374</v>
      </c>
      <c r="H875" s="1" t="s">
        <v>2052</v>
      </c>
      <c r="I875" s="1" t="s">
        <v>2091</v>
      </c>
      <c r="J875" s="1" t="s">
        <v>4375</v>
      </c>
      <c r="K875" s="1" t="s">
        <v>12</v>
      </c>
      <c r="L875" s="1" t="s">
        <v>4376</v>
      </c>
      <c r="M875" s="1" t="s">
        <v>2094</v>
      </c>
      <c r="N875" s="1" t="s">
        <v>2056</v>
      </c>
      <c r="O875" s="1" t="s">
        <v>4377</v>
      </c>
      <c r="P875" s="1" t="s">
        <v>4378</v>
      </c>
      <c r="Q875" s="1" t="s">
        <v>2057</v>
      </c>
      <c r="R875" s="1" t="s">
        <v>4379</v>
      </c>
      <c r="S875">
        <v>4</v>
      </c>
      <c r="T875">
        <v>0</v>
      </c>
    </row>
    <row r="876" spans="1:20" x14ac:dyDescent="0.25">
      <c r="A876" s="1" t="s">
        <v>43</v>
      </c>
      <c r="B876" s="1" t="s">
        <v>4380</v>
      </c>
      <c r="C876" s="1" t="s">
        <v>2597</v>
      </c>
      <c r="D876" s="1" t="s">
        <v>44</v>
      </c>
      <c r="E876" s="1" t="s">
        <v>4312</v>
      </c>
      <c r="F876" s="1" t="s">
        <v>2050</v>
      </c>
      <c r="G876" s="1" t="s">
        <v>4374</v>
      </c>
      <c r="H876" s="1" t="s">
        <v>2052</v>
      </c>
      <c r="I876" s="1" t="s">
        <v>2091</v>
      </c>
      <c r="J876" s="1" t="s">
        <v>4381</v>
      </c>
      <c r="K876" s="1" t="s">
        <v>4382</v>
      </c>
      <c r="L876" s="1" t="s">
        <v>45</v>
      </c>
      <c r="M876" s="1" t="s">
        <v>2094</v>
      </c>
      <c r="N876" s="1" t="s">
        <v>2056</v>
      </c>
      <c r="O876" s="1" t="s">
        <v>4377</v>
      </c>
      <c r="P876" s="1" t="s">
        <v>4378</v>
      </c>
      <c r="Q876" s="1" t="s">
        <v>2057</v>
      </c>
      <c r="R876" s="1" t="s">
        <v>4383</v>
      </c>
      <c r="S876">
        <v>4</v>
      </c>
      <c r="T876">
        <v>0</v>
      </c>
    </row>
    <row r="877" spans="1:20" x14ac:dyDescent="0.25">
      <c r="A877" s="1" t="s">
        <v>46</v>
      </c>
      <c r="B877" s="1" t="s">
        <v>47</v>
      </c>
      <c r="C877" s="1" t="s">
        <v>2088</v>
      </c>
      <c r="D877" s="1" t="s">
        <v>44</v>
      </c>
      <c r="E877" s="1" t="s">
        <v>4312</v>
      </c>
      <c r="F877" s="1" t="s">
        <v>2050</v>
      </c>
      <c r="G877" s="1" t="s">
        <v>4384</v>
      </c>
      <c r="H877" s="1" t="s">
        <v>2052</v>
      </c>
      <c r="I877" s="1" t="s">
        <v>2091</v>
      </c>
      <c r="J877" s="1" t="s">
        <v>4385</v>
      </c>
      <c r="K877" s="1" t="s">
        <v>48</v>
      </c>
      <c r="L877" s="1" t="s">
        <v>4386</v>
      </c>
      <c r="M877" s="1" t="s">
        <v>2094</v>
      </c>
      <c r="N877" s="1" t="s">
        <v>2056</v>
      </c>
      <c r="O877" s="1" t="s">
        <v>4387</v>
      </c>
      <c r="P877" s="1" t="s">
        <v>4388</v>
      </c>
      <c r="Q877" s="1" t="s">
        <v>2057</v>
      </c>
      <c r="R877" s="1" t="s">
        <v>4389</v>
      </c>
      <c r="S877">
        <v>4</v>
      </c>
      <c r="T877">
        <v>0.5</v>
      </c>
    </row>
    <row r="878" spans="1:20" x14ac:dyDescent="0.25">
      <c r="A878" s="1" t="s">
        <v>1722</v>
      </c>
      <c r="B878" s="1" t="s">
        <v>1723</v>
      </c>
      <c r="C878" s="1" t="s">
        <v>2136</v>
      </c>
      <c r="D878" s="1" t="s">
        <v>29</v>
      </c>
      <c r="E878" s="1" t="s">
        <v>4390</v>
      </c>
      <c r="F878" s="1" t="s">
        <v>2111</v>
      </c>
      <c r="G878" s="1" t="s">
        <v>2124</v>
      </c>
      <c r="H878" s="1" t="s">
        <v>2052</v>
      </c>
      <c r="I878" s="1" t="s">
        <v>2091</v>
      </c>
      <c r="J878" s="1" t="s">
        <v>4391</v>
      </c>
      <c r="K878" s="1" t="s">
        <v>10</v>
      </c>
      <c r="L878" s="1" t="s">
        <v>2134</v>
      </c>
      <c r="M878" s="1" t="s">
        <v>2094</v>
      </c>
      <c r="N878" s="1" t="s">
        <v>2105</v>
      </c>
      <c r="O878" s="1" t="s">
        <v>2127</v>
      </c>
      <c r="P878" s="1" t="s">
        <v>2096</v>
      </c>
      <c r="Q878" s="1" t="s">
        <v>2057</v>
      </c>
      <c r="R878" s="1" t="s">
        <v>4392</v>
      </c>
      <c r="S878">
        <v>0</v>
      </c>
      <c r="T878">
        <v>3</v>
      </c>
    </row>
    <row r="879" spans="1:20" x14ac:dyDescent="0.25">
      <c r="A879" s="1" t="s">
        <v>951</v>
      </c>
      <c r="B879" s="1" t="s">
        <v>952</v>
      </c>
      <c r="C879" s="1" t="s">
        <v>2148</v>
      </c>
      <c r="D879" s="1" t="s">
        <v>44</v>
      </c>
      <c r="E879" s="1" t="s">
        <v>4363</v>
      </c>
      <c r="F879" s="1" t="s">
        <v>2050</v>
      </c>
      <c r="G879" s="1" t="s">
        <v>3656</v>
      </c>
      <c r="H879" s="1" t="s">
        <v>2052</v>
      </c>
      <c r="I879" s="1" t="s">
        <v>2091</v>
      </c>
      <c r="J879" s="1" t="s">
        <v>4393</v>
      </c>
      <c r="K879" s="1" t="s">
        <v>953</v>
      </c>
      <c r="L879" s="1" t="s">
        <v>4394</v>
      </c>
      <c r="M879" s="1" t="s">
        <v>2094</v>
      </c>
      <c r="N879" s="1" t="s">
        <v>2056</v>
      </c>
      <c r="O879" s="1" t="s">
        <v>3659</v>
      </c>
      <c r="P879" s="1" t="s">
        <v>3660</v>
      </c>
      <c r="Q879" s="1" t="s">
        <v>2057</v>
      </c>
      <c r="R879" s="1" t="s">
        <v>4395</v>
      </c>
      <c r="S879">
        <v>4</v>
      </c>
      <c r="T879">
        <v>2</v>
      </c>
    </row>
    <row r="880" spans="1:20" x14ac:dyDescent="0.25">
      <c r="A880" s="1" t="s">
        <v>860</v>
      </c>
      <c r="B880" s="1" t="s">
        <v>861</v>
      </c>
      <c r="C880" s="1" t="s">
        <v>2148</v>
      </c>
      <c r="D880" s="1" t="s">
        <v>44</v>
      </c>
      <c r="E880" s="1" t="s">
        <v>3569</v>
      </c>
      <c r="F880" s="1" t="s">
        <v>2050</v>
      </c>
      <c r="G880" s="1" t="s">
        <v>4396</v>
      </c>
      <c r="H880" s="1" t="s">
        <v>2052</v>
      </c>
      <c r="I880" s="1" t="s">
        <v>2091</v>
      </c>
      <c r="J880" s="1" t="s">
        <v>4397</v>
      </c>
      <c r="K880" s="1" t="s">
        <v>12</v>
      </c>
      <c r="L880" s="1" t="s">
        <v>4398</v>
      </c>
      <c r="M880" s="1" t="s">
        <v>2094</v>
      </c>
      <c r="N880" s="1" t="s">
        <v>2056</v>
      </c>
      <c r="O880" s="1" t="s">
        <v>4399</v>
      </c>
      <c r="P880" s="1" t="s">
        <v>4400</v>
      </c>
      <c r="Q880" s="1" t="s">
        <v>2057</v>
      </c>
      <c r="R880" s="1" t="s">
        <v>4401</v>
      </c>
      <c r="S880">
        <v>4</v>
      </c>
      <c r="T880">
        <v>0</v>
      </c>
    </row>
    <row r="881" spans="1:20" x14ac:dyDescent="0.25">
      <c r="A881" s="1" t="s">
        <v>75</v>
      </c>
      <c r="B881" s="1" t="s">
        <v>76</v>
      </c>
      <c r="C881" s="1" t="s">
        <v>2468</v>
      </c>
      <c r="D881" s="1" t="s">
        <v>44</v>
      </c>
      <c r="E881" s="1" t="s">
        <v>4312</v>
      </c>
      <c r="F881" s="1" t="s">
        <v>2050</v>
      </c>
      <c r="G881" s="1" t="s">
        <v>4306</v>
      </c>
      <c r="H881" s="1" t="s">
        <v>2052</v>
      </c>
      <c r="I881" s="1" t="s">
        <v>2091</v>
      </c>
      <c r="J881" s="1" t="s">
        <v>4402</v>
      </c>
      <c r="K881" s="1" t="s">
        <v>12</v>
      </c>
      <c r="L881" s="1" t="s">
        <v>4403</v>
      </c>
      <c r="M881" s="1" t="s">
        <v>2094</v>
      </c>
      <c r="N881" s="1" t="s">
        <v>2056</v>
      </c>
      <c r="O881" s="1" t="s">
        <v>4309</v>
      </c>
      <c r="P881" s="1" t="s">
        <v>4310</v>
      </c>
      <c r="Q881" s="1" t="s">
        <v>2057</v>
      </c>
      <c r="R881" s="1" t="s">
        <v>4404</v>
      </c>
      <c r="S881">
        <v>4</v>
      </c>
      <c r="T881">
        <v>0</v>
      </c>
    </row>
    <row r="882" spans="1:20" x14ac:dyDescent="0.25">
      <c r="A882" s="1" t="s">
        <v>1613</v>
      </c>
      <c r="B882" s="1" t="s">
        <v>1614</v>
      </c>
      <c r="C882" s="1" t="s">
        <v>2120</v>
      </c>
      <c r="D882" s="1" t="s">
        <v>1280</v>
      </c>
      <c r="E882" s="1" t="s">
        <v>4405</v>
      </c>
      <c r="F882" s="1" t="s">
        <v>2100</v>
      </c>
      <c r="G882" s="1" t="s">
        <v>3656</v>
      </c>
      <c r="H882" s="1" t="s">
        <v>2102</v>
      </c>
      <c r="I882" s="1" t="s">
        <v>2091</v>
      </c>
      <c r="J882" s="1" t="s">
        <v>4406</v>
      </c>
      <c r="K882" s="1" t="s">
        <v>1615</v>
      </c>
      <c r="L882" s="1" t="s">
        <v>4407</v>
      </c>
      <c r="M882" s="1" t="s">
        <v>2094</v>
      </c>
      <c r="N882" s="1" t="s">
        <v>2105</v>
      </c>
      <c r="O882" s="1" t="s">
        <v>3659</v>
      </c>
      <c r="P882" s="1" t="s">
        <v>3660</v>
      </c>
      <c r="Q882" s="1" t="s">
        <v>2057</v>
      </c>
      <c r="R882" s="1" t="s">
        <v>4408</v>
      </c>
      <c r="S882">
        <v>0</v>
      </c>
      <c r="T882">
        <v>0</v>
      </c>
    </row>
    <row r="883" spans="1:20" x14ac:dyDescent="0.25">
      <c r="A883" s="1" t="s">
        <v>506</v>
      </c>
      <c r="B883" s="1" t="s">
        <v>507</v>
      </c>
      <c r="C883" s="1" t="s">
        <v>2313</v>
      </c>
      <c r="D883" s="1" t="s">
        <v>44</v>
      </c>
      <c r="E883" s="1" t="s">
        <v>4409</v>
      </c>
      <c r="F883" s="1" t="s">
        <v>2050</v>
      </c>
      <c r="G883" s="1" t="s">
        <v>4339</v>
      </c>
      <c r="H883" s="1" t="s">
        <v>2052</v>
      </c>
      <c r="I883" s="1" t="s">
        <v>2091</v>
      </c>
      <c r="J883" s="1" t="s">
        <v>4410</v>
      </c>
      <c r="K883" s="1" t="s">
        <v>60</v>
      </c>
      <c r="L883" s="1" t="s">
        <v>4411</v>
      </c>
      <c r="M883" s="1" t="s">
        <v>2094</v>
      </c>
      <c r="N883" s="1" t="s">
        <v>2056</v>
      </c>
      <c r="O883" s="1" t="s">
        <v>4342</v>
      </c>
      <c r="P883" s="1" t="s">
        <v>4343</v>
      </c>
      <c r="Q883" s="1" t="s">
        <v>2057</v>
      </c>
      <c r="R883" s="1" t="s">
        <v>4412</v>
      </c>
      <c r="S883">
        <v>2</v>
      </c>
      <c r="T883">
        <v>3</v>
      </c>
    </row>
    <row r="884" spans="1:20" x14ac:dyDescent="0.25">
      <c r="A884" s="1" t="s">
        <v>77</v>
      </c>
      <c r="B884" s="1" t="s">
        <v>78</v>
      </c>
      <c r="C884" s="1" t="s">
        <v>2088</v>
      </c>
      <c r="D884" s="1" t="s">
        <v>44</v>
      </c>
      <c r="E884" s="1" t="s">
        <v>4312</v>
      </c>
      <c r="F884" s="1" t="s">
        <v>2050</v>
      </c>
      <c r="G884" s="1" t="s">
        <v>4306</v>
      </c>
      <c r="H884" s="1" t="s">
        <v>2052</v>
      </c>
      <c r="I884" s="1" t="s">
        <v>2091</v>
      </c>
      <c r="J884" s="1" t="s">
        <v>4413</v>
      </c>
      <c r="K884" s="1" t="s">
        <v>79</v>
      </c>
      <c r="L884" s="1" t="s">
        <v>4414</v>
      </c>
      <c r="M884" s="1" t="s">
        <v>2094</v>
      </c>
      <c r="N884" s="1" t="s">
        <v>2056</v>
      </c>
      <c r="O884" s="1" t="s">
        <v>4309</v>
      </c>
      <c r="P884" s="1" t="s">
        <v>4310</v>
      </c>
      <c r="Q884" s="1" t="s">
        <v>2057</v>
      </c>
      <c r="R884" s="1" t="s">
        <v>4415</v>
      </c>
      <c r="S884">
        <v>4</v>
      </c>
      <c r="T884">
        <v>0</v>
      </c>
    </row>
    <row r="885" spans="1:20" x14ac:dyDescent="0.25">
      <c r="A885" s="1" t="s">
        <v>1067</v>
      </c>
      <c r="B885" s="1" t="s">
        <v>1068</v>
      </c>
      <c r="C885" s="1" t="s">
        <v>2158</v>
      </c>
      <c r="D885" s="1" t="s">
        <v>44</v>
      </c>
      <c r="E885" s="1" t="s">
        <v>4363</v>
      </c>
      <c r="F885" s="1" t="s">
        <v>2050</v>
      </c>
      <c r="G885" s="1" t="s">
        <v>4416</v>
      </c>
      <c r="H885" s="1" t="s">
        <v>2052</v>
      </c>
      <c r="I885" s="1" t="s">
        <v>2091</v>
      </c>
      <c r="J885" s="1" t="s">
        <v>4417</v>
      </c>
      <c r="K885" s="1" t="s">
        <v>1069</v>
      </c>
      <c r="L885" s="1" t="s">
        <v>4418</v>
      </c>
      <c r="M885" s="1" t="s">
        <v>2094</v>
      </c>
      <c r="N885" s="1" t="s">
        <v>2056</v>
      </c>
      <c r="O885" s="1" t="s">
        <v>4419</v>
      </c>
      <c r="P885" s="1" t="s">
        <v>4420</v>
      </c>
      <c r="Q885" s="1" t="s">
        <v>2057</v>
      </c>
      <c r="R885" s="1" t="s">
        <v>4421</v>
      </c>
      <c r="S885">
        <v>0</v>
      </c>
      <c r="T885">
        <v>2</v>
      </c>
    </row>
    <row r="886" spans="1:20" x14ac:dyDescent="0.25">
      <c r="A886" s="1" t="s">
        <v>4422</v>
      </c>
      <c r="B886" s="1" t="s">
        <v>4423</v>
      </c>
      <c r="C886" s="1" t="s">
        <v>2088</v>
      </c>
      <c r="D886" s="1" t="s">
        <v>44</v>
      </c>
      <c r="E886" s="1" t="s">
        <v>4319</v>
      </c>
      <c r="F886" s="1" t="s">
        <v>2050</v>
      </c>
      <c r="G886" s="1" t="s">
        <v>4424</v>
      </c>
      <c r="H886" s="1" t="s">
        <v>2052</v>
      </c>
      <c r="I886" s="1" t="s">
        <v>2091</v>
      </c>
      <c r="J886" s="1" t="s">
        <v>4425</v>
      </c>
      <c r="K886" s="1" t="s">
        <v>4426</v>
      </c>
      <c r="L886" s="1" t="s">
        <v>4427</v>
      </c>
      <c r="M886" s="1" t="s">
        <v>2055</v>
      </c>
      <c r="N886" s="1" t="s">
        <v>2056</v>
      </c>
      <c r="O886" s="1" t="s">
        <v>4428</v>
      </c>
      <c r="P886" s="1" t="s">
        <v>2054</v>
      </c>
      <c r="Q886" s="1" t="s">
        <v>2057</v>
      </c>
      <c r="R886" s="1" t="s">
        <v>4429</v>
      </c>
      <c r="S886">
        <v>8</v>
      </c>
      <c r="T886">
        <v>3</v>
      </c>
    </row>
    <row r="887" spans="1:20" x14ac:dyDescent="0.25">
      <c r="A887" s="1" t="s">
        <v>5264</v>
      </c>
      <c r="B887" s="1" t="s">
        <v>5265</v>
      </c>
      <c r="C887" s="1" t="s">
        <v>2136</v>
      </c>
      <c r="D887" s="1" t="s">
        <v>29</v>
      </c>
      <c r="E887" s="1" t="s">
        <v>4390</v>
      </c>
      <c r="F887" s="1" t="s">
        <v>2111</v>
      </c>
      <c r="G887" s="1" t="s">
        <v>2124</v>
      </c>
      <c r="H887" s="1" t="s">
        <v>2052</v>
      </c>
      <c r="I887" s="1" t="s">
        <v>2091</v>
      </c>
      <c r="J887" s="1" t="s">
        <v>5266</v>
      </c>
      <c r="K887" s="1" t="s">
        <v>10</v>
      </c>
      <c r="L887" s="1" t="s">
        <v>2130</v>
      </c>
      <c r="M887" s="1" t="s">
        <v>2055</v>
      </c>
      <c r="N887" s="1" t="s">
        <v>2105</v>
      </c>
      <c r="O887" s="1" t="s">
        <v>2127</v>
      </c>
      <c r="P887" s="1" t="s">
        <v>2096</v>
      </c>
      <c r="Q887" s="1" t="s">
        <v>2057</v>
      </c>
      <c r="R887" s="1" t="s">
        <v>5267</v>
      </c>
      <c r="S887">
        <v>0</v>
      </c>
      <c r="T887">
        <v>1</v>
      </c>
    </row>
    <row r="888" spans="1:20" x14ac:dyDescent="0.25">
      <c r="A888" s="1" t="s">
        <v>1137</v>
      </c>
      <c r="B888" s="1" t="s">
        <v>1138</v>
      </c>
      <c r="C888" s="1" t="s">
        <v>2158</v>
      </c>
      <c r="D888" s="1" t="s">
        <v>44</v>
      </c>
      <c r="E888" s="1" t="s">
        <v>4363</v>
      </c>
      <c r="F888" s="1" t="s">
        <v>2050</v>
      </c>
      <c r="G888" s="1" t="s">
        <v>4430</v>
      </c>
      <c r="H888" s="1" t="s">
        <v>2052</v>
      </c>
      <c r="I888" s="1" t="s">
        <v>2091</v>
      </c>
      <c r="J888" s="1" t="s">
        <v>4431</v>
      </c>
      <c r="K888" s="1" t="s">
        <v>933</v>
      </c>
      <c r="L888" s="1" t="s">
        <v>4432</v>
      </c>
      <c r="M888" s="1" t="s">
        <v>2094</v>
      </c>
      <c r="N888" s="1" t="s">
        <v>2056</v>
      </c>
      <c r="O888" s="1" t="s">
        <v>4433</v>
      </c>
      <c r="P888" s="1" t="s">
        <v>4434</v>
      </c>
      <c r="Q888" s="1" t="s">
        <v>2057</v>
      </c>
      <c r="R888" s="1" t="s">
        <v>4435</v>
      </c>
      <c r="S888">
        <v>4</v>
      </c>
      <c r="T888">
        <v>1</v>
      </c>
    </row>
    <row r="889" spans="1:20" x14ac:dyDescent="0.25">
      <c r="A889" s="1" t="s">
        <v>31</v>
      </c>
      <c r="B889" s="1" t="s">
        <v>32</v>
      </c>
      <c r="C889" s="1" t="s">
        <v>2313</v>
      </c>
      <c r="D889" s="1" t="s">
        <v>29</v>
      </c>
      <c r="E889" s="1" t="s">
        <v>4354</v>
      </c>
      <c r="F889" s="1" t="s">
        <v>2100</v>
      </c>
      <c r="G889" s="1" t="s">
        <v>3656</v>
      </c>
      <c r="H889" s="1" t="s">
        <v>2052</v>
      </c>
      <c r="I889" s="1" t="s">
        <v>2091</v>
      </c>
      <c r="J889" s="1" t="s">
        <v>4436</v>
      </c>
      <c r="K889" s="1" t="s">
        <v>33</v>
      </c>
      <c r="L889" s="1" t="s">
        <v>34</v>
      </c>
      <c r="M889" s="1" t="s">
        <v>2094</v>
      </c>
      <c r="N889" s="1" t="s">
        <v>2105</v>
      </c>
      <c r="O889" s="1" t="s">
        <v>3659</v>
      </c>
      <c r="P889" s="1" t="s">
        <v>3660</v>
      </c>
      <c r="Q889" s="1" t="s">
        <v>2057</v>
      </c>
      <c r="R889" s="1" t="s">
        <v>4437</v>
      </c>
      <c r="S889">
        <v>4</v>
      </c>
      <c r="T889">
        <v>0</v>
      </c>
    </row>
    <row r="890" spans="1:20" x14ac:dyDescent="0.25">
      <c r="A890" s="1" t="s">
        <v>69</v>
      </c>
      <c r="B890" s="1" t="s">
        <v>70</v>
      </c>
      <c r="C890" s="1" t="s">
        <v>2173</v>
      </c>
      <c r="D890" s="1" t="s">
        <v>44</v>
      </c>
      <c r="E890" s="1" t="s">
        <v>4312</v>
      </c>
      <c r="F890" s="1" t="s">
        <v>2050</v>
      </c>
      <c r="G890" s="1" t="s">
        <v>4364</v>
      </c>
      <c r="H890" s="1" t="s">
        <v>2052</v>
      </c>
      <c r="I890" s="1" t="s">
        <v>2091</v>
      </c>
      <c r="J890" s="1" t="s">
        <v>4438</v>
      </c>
      <c r="K890" s="1" t="s">
        <v>71</v>
      </c>
      <c r="L890" s="1" t="s">
        <v>72</v>
      </c>
      <c r="M890" s="1" t="s">
        <v>2094</v>
      </c>
      <c r="N890" s="1" t="s">
        <v>2056</v>
      </c>
      <c r="O890" s="1" t="s">
        <v>4366</v>
      </c>
      <c r="P890" s="1" t="s">
        <v>2179</v>
      </c>
      <c r="Q890" s="1" t="s">
        <v>2057</v>
      </c>
      <c r="R890" s="1" t="s">
        <v>4439</v>
      </c>
      <c r="S890">
        <v>6</v>
      </c>
      <c r="T890">
        <v>0</v>
      </c>
    </row>
    <row r="891" spans="1:20" x14ac:dyDescent="0.25">
      <c r="A891" s="1" t="s">
        <v>85</v>
      </c>
      <c r="B891" s="1" t="s">
        <v>86</v>
      </c>
      <c r="C891" s="1" t="s">
        <v>2148</v>
      </c>
      <c r="D891" s="1" t="s">
        <v>44</v>
      </c>
      <c r="E891" s="1" t="s">
        <v>4312</v>
      </c>
      <c r="F891" s="1" t="s">
        <v>2050</v>
      </c>
      <c r="G891" s="1" t="s">
        <v>4364</v>
      </c>
      <c r="H891" s="1" t="s">
        <v>2052</v>
      </c>
      <c r="I891" s="1" t="s">
        <v>2091</v>
      </c>
      <c r="J891" s="1" t="s">
        <v>4440</v>
      </c>
      <c r="K891" s="1" t="s">
        <v>87</v>
      </c>
      <c r="L891" s="1" t="s">
        <v>4441</v>
      </c>
      <c r="M891" s="1" t="s">
        <v>2094</v>
      </c>
      <c r="N891" s="1" t="s">
        <v>2056</v>
      </c>
      <c r="O891" s="1" t="s">
        <v>4366</v>
      </c>
      <c r="P891" s="1" t="s">
        <v>2179</v>
      </c>
      <c r="Q891" s="1" t="s">
        <v>2057</v>
      </c>
      <c r="R891" s="1" t="s">
        <v>4442</v>
      </c>
      <c r="S891">
        <v>6</v>
      </c>
      <c r="T891">
        <v>0.5</v>
      </c>
    </row>
    <row r="892" spans="1:20" x14ac:dyDescent="0.25">
      <c r="A892" s="1" t="s">
        <v>1070</v>
      </c>
      <c r="B892" s="1" t="s">
        <v>1071</v>
      </c>
      <c r="C892" s="1" t="s">
        <v>2158</v>
      </c>
      <c r="D892" s="1" t="s">
        <v>44</v>
      </c>
      <c r="E892" s="1" t="s">
        <v>4363</v>
      </c>
      <c r="F892" s="1" t="s">
        <v>2050</v>
      </c>
      <c r="G892" s="1" t="s">
        <v>4364</v>
      </c>
      <c r="H892" s="1" t="s">
        <v>2052</v>
      </c>
      <c r="I892" s="1" t="s">
        <v>2091</v>
      </c>
      <c r="J892" s="1" t="s">
        <v>4443</v>
      </c>
      <c r="K892" s="1" t="s">
        <v>12</v>
      </c>
      <c r="L892" s="1" t="s">
        <v>2140</v>
      </c>
      <c r="M892" s="1" t="s">
        <v>2094</v>
      </c>
      <c r="N892" s="1" t="s">
        <v>2056</v>
      </c>
      <c r="O892" s="1" t="s">
        <v>4366</v>
      </c>
      <c r="P892" s="1" t="s">
        <v>2179</v>
      </c>
      <c r="Q892" s="1" t="s">
        <v>2057</v>
      </c>
      <c r="R892" s="1" t="s">
        <v>4444</v>
      </c>
      <c r="S892">
        <v>4</v>
      </c>
      <c r="T892">
        <v>0</v>
      </c>
    </row>
    <row r="893" spans="1:20" x14ac:dyDescent="0.25">
      <c r="A893" s="1" t="s">
        <v>1073</v>
      </c>
      <c r="B893" s="1" t="s">
        <v>1074</v>
      </c>
      <c r="C893" s="1" t="s">
        <v>2158</v>
      </c>
      <c r="D893" s="1" t="s">
        <v>44</v>
      </c>
      <c r="E893" s="1" t="s">
        <v>4363</v>
      </c>
      <c r="F893" s="1" t="s">
        <v>2050</v>
      </c>
      <c r="G893" s="1" t="s">
        <v>4339</v>
      </c>
      <c r="H893" s="1" t="s">
        <v>2052</v>
      </c>
      <c r="I893" s="1" t="s">
        <v>2091</v>
      </c>
      <c r="J893" s="1" t="s">
        <v>4445</v>
      </c>
      <c r="K893" s="1" t="s">
        <v>60</v>
      </c>
      <c r="L893" s="1" t="s">
        <v>4446</v>
      </c>
      <c r="M893" s="1" t="s">
        <v>2094</v>
      </c>
      <c r="N893" s="1" t="s">
        <v>2056</v>
      </c>
      <c r="O893" s="1" t="s">
        <v>4342</v>
      </c>
      <c r="P893" s="1" t="s">
        <v>4343</v>
      </c>
      <c r="Q893" s="1" t="s">
        <v>2057</v>
      </c>
      <c r="R893" s="1" t="s">
        <v>4447</v>
      </c>
      <c r="S893">
        <v>2</v>
      </c>
      <c r="T893">
        <v>1</v>
      </c>
    </row>
    <row r="894" spans="1:20" x14ac:dyDescent="0.25">
      <c r="A894" s="1" t="s">
        <v>1141</v>
      </c>
      <c r="B894" s="1" t="s">
        <v>1142</v>
      </c>
      <c r="C894" s="1" t="s">
        <v>2158</v>
      </c>
      <c r="D894" s="1" t="s">
        <v>44</v>
      </c>
      <c r="E894" s="1" t="s">
        <v>3136</v>
      </c>
      <c r="F894" s="1" t="s">
        <v>2050</v>
      </c>
      <c r="G894" s="1" t="s">
        <v>3197</v>
      </c>
      <c r="H894" s="1" t="s">
        <v>2052</v>
      </c>
      <c r="I894" s="1" t="s">
        <v>2091</v>
      </c>
      <c r="J894" s="1" t="s">
        <v>4448</v>
      </c>
      <c r="K894" s="1" t="s">
        <v>12</v>
      </c>
      <c r="L894" s="1" t="s">
        <v>2134</v>
      </c>
      <c r="M894" s="1" t="s">
        <v>2094</v>
      </c>
      <c r="N894" s="1" t="s">
        <v>2056</v>
      </c>
      <c r="O894" s="1" t="s">
        <v>3199</v>
      </c>
      <c r="P894" s="1" t="s">
        <v>2096</v>
      </c>
      <c r="Q894" s="1" t="s">
        <v>2057</v>
      </c>
      <c r="R894" s="1" t="s">
        <v>4449</v>
      </c>
      <c r="S894">
        <v>4</v>
      </c>
      <c r="T894">
        <v>3</v>
      </c>
    </row>
    <row r="895" spans="1:20" x14ac:dyDescent="0.25">
      <c r="A895" s="1" t="s">
        <v>1533</v>
      </c>
      <c r="B895" s="1" t="s">
        <v>1534</v>
      </c>
      <c r="C895" s="1" t="s">
        <v>2109</v>
      </c>
      <c r="D895" s="1" t="s">
        <v>29</v>
      </c>
      <c r="E895" s="1" t="s">
        <v>4363</v>
      </c>
      <c r="F895" s="1" t="s">
        <v>2050</v>
      </c>
      <c r="G895" s="1" t="s">
        <v>4450</v>
      </c>
      <c r="H895" s="1" t="s">
        <v>2052</v>
      </c>
      <c r="I895" s="1" t="s">
        <v>2052</v>
      </c>
      <c r="J895" s="1" t="s">
        <v>4451</v>
      </c>
      <c r="K895" s="1" t="s">
        <v>1306</v>
      </c>
      <c r="L895" s="1" t="s">
        <v>4452</v>
      </c>
      <c r="M895" s="1" t="s">
        <v>2055</v>
      </c>
      <c r="N895" s="1" t="s">
        <v>2105</v>
      </c>
      <c r="O895" s="1" t="s">
        <v>4453</v>
      </c>
      <c r="P895" s="1" t="s">
        <v>4454</v>
      </c>
      <c r="Q895" s="1" t="s">
        <v>2057</v>
      </c>
      <c r="R895" s="1" t="s">
        <v>4455</v>
      </c>
      <c r="S895">
        <v>0</v>
      </c>
      <c r="T895">
        <v>2</v>
      </c>
    </row>
    <row r="896" spans="1:20" x14ac:dyDescent="0.25">
      <c r="A896" s="1" t="s">
        <v>1166</v>
      </c>
      <c r="B896" s="1" t="s">
        <v>1167</v>
      </c>
      <c r="C896" s="1" t="s">
        <v>2158</v>
      </c>
      <c r="D896" s="1" t="s">
        <v>29</v>
      </c>
      <c r="E896" s="1" t="s">
        <v>4363</v>
      </c>
      <c r="F896" s="1" t="s">
        <v>2050</v>
      </c>
      <c r="G896" s="1" t="s">
        <v>4450</v>
      </c>
      <c r="H896" s="1" t="s">
        <v>2052</v>
      </c>
      <c r="I896" s="1" t="s">
        <v>2091</v>
      </c>
      <c r="J896" s="1" t="s">
        <v>4456</v>
      </c>
      <c r="K896" s="1" t="s">
        <v>12</v>
      </c>
      <c r="L896" s="1" t="s">
        <v>4457</v>
      </c>
      <c r="M896" s="1" t="s">
        <v>2055</v>
      </c>
      <c r="N896" s="1" t="s">
        <v>2105</v>
      </c>
      <c r="O896" s="1" t="s">
        <v>4453</v>
      </c>
      <c r="P896" s="1" t="s">
        <v>4454</v>
      </c>
      <c r="Q896" s="1" t="s">
        <v>2057</v>
      </c>
      <c r="R896" s="1" t="s">
        <v>4458</v>
      </c>
      <c r="S896">
        <v>4</v>
      </c>
      <c r="T896">
        <v>4</v>
      </c>
    </row>
    <row r="897" spans="1:20" x14ac:dyDescent="0.25">
      <c r="A897" s="1" t="s">
        <v>931</v>
      </c>
      <c r="B897" s="1" t="s">
        <v>932</v>
      </c>
      <c r="C897" s="1" t="s">
        <v>2148</v>
      </c>
      <c r="D897" s="1" t="s">
        <v>44</v>
      </c>
      <c r="E897" s="1" t="s">
        <v>4363</v>
      </c>
      <c r="F897" s="1" t="s">
        <v>2050</v>
      </c>
      <c r="G897" s="1" t="s">
        <v>4430</v>
      </c>
      <c r="H897" s="1" t="s">
        <v>2052</v>
      </c>
      <c r="I897" s="1" t="s">
        <v>2091</v>
      </c>
      <c r="J897" s="1" t="s">
        <v>4459</v>
      </c>
      <c r="K897" s="1" t="s">
        <v>933</v>
      </c>
      <c r="L897" s="1" t="s">
        <v>4460</v>
      </c>
      <c r="M897" s="1" t="s">
        <v>2094</v>
      </c>
      <c r="N897" s="1" t="s">
        <v>2056</v>
      </c>
      <c r="O897" s="1" t="s">
        <v>4433</v>
      </c>
      <c r="P897" s="1" t="s">
        <v>4434</v>
      </c>
      <c r="Q897" s="1" t="s">
        <v>2057</v>
      </c>
      <c r="R897" s="1" t="s">
        <v>4461</v>
      </c>
      <c r="S897">
        <v>4</v>
      </c>
      <c r="T897">
        <v>0</v>
      </c>
    </row>
    <row r="898" spans="1:20" x14ac:dyDescent="0.25">
      <c r="A898" s="1" t="s">
        <v>27</v>
      </c>
      <c r="B898" s="1" t="s">
        <v>28</v>
      </c>
      <c r="C898" s="1" t="s">
        <v>2088</v>
      </c>
      <c r="D898" s="1" t="s">
        <v>29</v>
      </c>
      <c r="E898" s="1" t="s">
        <v>4354</v>
      </c>
      <c r="F898" s="1" t="s">
        <v>2100</v>
      </c>
      <c r="G898" s="1" t="s">
        <v>3656</v>
      </c>
      <c r="H898" s="1" t="s">
        <v>2052</v>
      </c>
      <c r="I898" s="1" t="s">
        <v>2091</v>
      </c>
      <c r="J898" s="1" t="s">
        <v>4462</v>
      </c>
      <c r="K898" s="1" t="s">
        <v>30</v>
      </c>
      <c r="L898" s="1" t="s">
        <v>4463</v>
      </c>
      <c r="M898" s="1" t="s">
        <v>2094</v>
      </c>
      <c r="N898" s="1" t="s">
        <v>2105</v>
      </c>
      <c r="O898" s="1" t="s">
        <v>3659</v>
      </c>
      <c r="P898" s="1" t="s">
        <v>3660</v>
      </c>
      <c r="Q898" s="1" t="s">
        <v>2057</v>
      </c>
      <c r="R898" s="1" t="s">
        <v>4464</v>
      </c>
      <c r="S898">
        <v>4</v>
      </c>
      <c r="T898">
        <v>1</v>
      </c>
    </row>
    <row r="899" spans="1:20" x14ac:dyDescent="0.25">
      <c r="A899" s="1" t="s">
        <v>66</v>
      </c>
      <c r="B899" s="1" t="s">
        <v>67</v>
      </c>
      <c r="C899" s="1" t="s">
        <v>2313</v>
      </c>
      <c r="D899" s="1" t="s">
        <v>44</v>
      </c>
      <c r="E899" s="1" t="s">
        <v>4312</v>
      </c>
      <c r="F899" s="1" t="s">
        <v>2050</v>
      </c>
      <c r="G899" s="1" t="s">
        <v>4364</v>
      </c>
      <c r="H899" s="1" t="s">
        <v>2052</v>
      </c>
      <c r="I899" s="1" t="s">
        <v>2091</v>
      </c>
      <c r="J899" s="1" t="s">
        <v>4465</v>
      </c>
      <c r="K899" s="1" t="s">
        <v>68</v>
      </c>
      <c r="L899" s="1" t="s">
        <v>4466</v>
      </c>
      <c r="M899" s="1" t="s">
        <v>2094</v>
      </c>
      <c r="N899" s="1" t="s">
        <v>2056</v>
      </c>
      <c r="O899" s="1" t="s">
        <v>4366</v>
      </c>
      <c r="P899" s="1" t="s">
        <v>2179</v>
      </c>
      <c r="Q899" s="1" t="s">
        <v>2057</v>
      </c>
      <c r="R899" s="1" t="s">
        <v>4467</v>
      </c>
      <c r="S899">
        <v>6</v>
      </c>
      <c r="T899">
        <v>3</v>
      </c>
    </row>
    <row r="900" spans="1:20" x14ac:dyDescent="0.25">
      <c r="A900" s="1" t="s">
        <v>629</v>
      </c>
      <c r="B900" s="1" t="s">
        <v>630</v>
      </c>
      <c r="C900" s="1" t="s">
        <v>2173</v>
      </c>
      <c r="D900" s="1" t="s">
        <v>44</v>
      </c>
      <c r="E900" s="1" t="s">
        <v>3569</v>
      </c>
      <c r="F900" s="1" t="s">
        <v>2050</v>
      </c>
      <c r="G900" s="1" t="s">
        <v>4364</v>
      </c>
      <c r="H900" s="1" t="s">
        <v>2052</v>
      </c>
      <c r="I900" s="1" t="s">
        <v>2091</v>
      </c>
      <c r="J900" s="1" t="s">
        <v>4468</v>
      </c>
      <c r="K900" s="1" t="s">
        <v>87</v>
      </c>
      <c r="L900" s="1" t="s">
        <v>4469</v>
      </c>
      <c r="M900" s="1" t="s">
        <v>2094</v>
      </c>
      <c r="N900" s="1" t="s">
        <v>2056</v>
      </c>
      <c r="O900" s="1" t="s">
        <v>4366</v>
      </c>
      <c r="P900" s="1" t="s">
        <v>2179</v>
      </c>
      <c r="Q900" s="1" t="s">
        <v>2057</v>
      </c>
      <c r="R900" s="1" t="s">
        <v>4470</v>
      </c>
      <c r="S900">
        <v>6</v>
      </c>
      <c r="T900">
        <v>5</v>
      </c>
    </row>
    <row r="901" spans="1:20" x14ac:dyDescent="0.25">
      <c r="A901" s="1" t="s">
        <v>82</v>
      </c>
      <c r="B901" s="1" t="s">
        <v>83</v>
      </c>
      <c r="C901" s="1" t="s">
        <v>2173</v>
      </c>
      <c r="D901" s="1" t="s">
        <v>44</v>
      </c>
      <c r="E901" s="1" t="s">
        <v>4312</v>
      </c>
      <c r="F901" s="1" t="s">
        <v>2050</v>
      </c>
      <c r="G901" s="1" t="s">
        <v>4364</v>
      </c>
      <c r="H901" s="1" t="s">
        <v>2052</v>
      </c>
      <c r="I901" s="1" t="s">
        <v>2091</v>
      </c>
      <c r="J901" s="1" t="s">
        <v>4471</v>
      </c>
      <c r="K901" s="1" t="s">
        <v>84</v>
      </c>
      <c r="L901" s="1" t="s">
        <v>4472</v>
      </c>
      <c r="M901" s="1" t="s">
        <v>2094</v>
      </c>
      <c r="N901" s="1" t="s">
        <v>2056</v>
      </c>
      <c r="O901" s="1" t="s">
        <v>4366</v>
      </c>
      <c r="P901" s="1" t="s">
        <v>2179</v>
      </c>
      <c r="Q901" s="1" t="s">
        <v>2057</v>
      </c>
      <c r="R901" s="1" t="s">
        <v>4473</v>
      </c>
      <c r="S901">
        <v>6</v>
      </c>
      <c r="T901">
        <v>3</v>
      </c>
    </row>
    <row r="902" spans="1:20" x14ac:dyDescent="0.25">
      <c r="A902" s="1" t="s">
        <v>862</v>
      </c>
      <c r="B902" s="1" t="s">
        <v>863</v>
      </c>
      <c r="C902" s="1" t="s">
        <v>2148</v>
      </c>
      <c r="D902" s="1" t="s">
        <v>44</v>
      </c>
      <c r="E902" s="1" t="s">
        <v>3569</v>
      </c>
      <c r="F902" s="1" t="s">
        <v>2050</v>
      </c>
      <c r="G902" s="1" t="s">
        <v>4364</v>
      </c>
      <c r="H902" s="1" t="s">
        <v>2052</v>
      </c>
      <c r="I902" s="1" t="s">
        <v>2091</v>
      </c>
      <c r="J902" s="1" t="s">
        <v>4474</v>
      </c>
      <c r="K902" s="1" t="s">
        <v>12</v>
      </c>
      <c r="L902" s="1" t="s">
        <v>2134</v>
      </c>
      <c r="M902" s="1" t="s">
        <v>2094</v>
      </c>
      <c r="N902" s="1" t="s">
        <v>2056</v>
      </c>
      <c r="O902" s="1" t="s">
        <v>4366</v>
      </c>
      <c r="P902" s="1" t="s">
        <v>2179</v>
      </c>
      <c r="Q902" s="1" t="s">
        <v>2057</v>
      </c>
      <c r="R902" s="1" t="s">
        <v>4475</v>
      </c>
      <c r="S902">
        <v>4</v>
      </c>
      <c r="T902">
        <v>3</v>
      </c>
    </row>
    <row r="903" spans="1:20" x14ac:dyDescent="0.25">
      <c r="A903" s="1" t="s">
        <v>631</v>
      </c>
      <c r="B903" s="1" t="s">
        <v>632</v>
      </c>
      <c r="C903" s="1" t="s">
        <v>2173</v>
      </c>
      <c r="D903" s="1" t="s">
        <v>44</v>
      </c>
      <c r="E903" s="1" t="s">
        <v>3569</v>
      </c>
      <c r="F903" s="1" t="s">
        <v>2050</v>
      </c>
      <c r="G903" s="1" t="s">
        <v>4339</v>
      </c>
      <c r="H903" s="1" t="s">
        <v>2052</v>
      </c>
      <c r="I903" s="1" t="s">
        <v>2091</v>
      </c>
      <c r="J903" s="1" t="s">
        <v>4476</v>
      </c>
      <c r="K903" s="1" t="s">
        <v>633</v>
      </c>
      <c r="L903" s="1" t="s">
        <v>4477</v>
      </c>
      <c r="M903" s="1" t="s">
        <v>2094</v>
      </c>
      <c r="N903" s="1" t="s">
        <v>2056</v>
      </c>
      <c r="O903" s="1" t="s">
        <v>4342</v>
      </c>
      <c r="P903" s="1" t="s">
        <v>4343</v>
      </c>
      <c r="Q903" s="1" t="s">
        <v>2057</v>
      </c>
      <c r="R903" s="1" t="s">
        <v>4478</v>
      </c>
      <c r="S903">
        <v>4</v>
      </c>
      <c r="T903">
        <v>1</v>
      </c>
    </row>
    <row r="904" spans="1:20" x14ac:dyDescent="0.25">
      <c r="A904" s="1" t="s">
        <v>710</v>
      </c>
      <c r="B904" s="1" t="s">
        <v>711</v>
      </c>
      <c r="C904" s="1" t="s">
        <v>2173</v>
      </c>
      <c r="D904" s="1" t="s">
        <v>44</v>
      </c>
      <c r="E904" s="1" t="s">
        <v>3167</v>
      </c>
      <c r="F904" s="1" t="s">
        <v>2050</v>
      </c>
      <c r="G904" s="1" t="s">
        <v>3197</v>
      </c>
      <c r="H904" s="1" t="s">
        <v>2052</v>
      </c>
      <c r="I904" s="1" t="s">
        <v>2091</v>
      </c>
      <c r="J904" s="1" t="s">
        <v>4479</v>
      </c>
      <c r="K904" s="1" t="s">
        <v>12</v>
      </c>
      <c r="L904" s="1" t="s">
        <v>2113</v>
      </c>
      <c r="M904" s="1" t="s">
        <v>2094</v>
      </c>
      <c r="N904" s="1" t="s">
        <v>2056</v>
      </c>
      <c r="O904" s="1" t="s">
        <v>3199</v>
      </c>
      <c r="P904" s="1" t="s">
        <v>2096</v>
      </c>
      <c r="Q904" s="1" t="s">
        <v>2057</v>
      </c>
      <c r="R904" s="1" t="s">
        <v>4480</v>
      </c>
      <c r="S904">
        <v>4</v>
      </c>
      <c r="T904">
        <v>5</v>
      </c>
    </row>
    <row r="905" spans="1:20" x14ac:dyDescent="0.25">
      <c r="A905" s="1" t="s">
        <v>634</v>
      </c>
      <c r="B905" s="1" t="s">
        <v>635</v>
      </c>
      <c r="C905" s="1" t="s">
        <v>2173</v>
      </c>
      <c r="D905" s="1" t="s">
        <v>44</v>
      </c>
      <c r="E905" s="1" t="s">
        <v>3569</v>
      </c>
      <c r="F905" s="1" t="s">
        <v>2050</v>
      </c>
      <c r="G905" s="1" t="s">
        <v>3656</v>
      </c>
      <c r="H905" s="1" t="s">
        <v>2052</v>
      </c>
      <c r="I905" s="1" t="s">
        <v>2091</v>
      </c>
      <c r="J905" s="1" t="s">
        <v>4481</v>
      </c>
      <c r="K905" s="1" t="s">
        <v>443</v>
      </c>
      <c r="L905" s="1" t="s">
        <v>4482</v>
      </c>
      <c r="M905" s="1" t="s">
        <v>2094</v>
      </c>
      <c r="N905" s="1" t="s">
        <v>2056</v>
      </c>
      <c r="O905" s="1" t="s">
        <v>3659</v>
      </c>
      <c r="P905" s="1" t="s">
        <v>3660</v>
      </c>
      <c r="Q905" s="1" t="s">
        <v>2057</v>
      </c>
      <c r="R905" s="1" t="s">
        <v>4483</v>
      </c>
      <c r="S905">
        <v>6</v>
      </c>
      <c r="T905">
        <v>0</v>
      </c>
    </row>
    <row r="906" spans="1:20" x14ac:dyDescent="0.25">
      <c r="A906" s="1" t="s">
        <v>551</v>
      </c>
      <c r="B906" s="1" t="s">
        <v>552</v>
      </c>
      <c r="C906" s="1" t="s">
        <v>2173</v>
      </c>
      <c r="D906" s="1" t="s">
        <v>29</v>
      </c>
      <c r="E906" s="1" t="s">
        <v>4338</v>
      </c>
      <c r="F906" s="1" t="s">
        <v>2050</v>
      </c>
      <c r="G906" s="1" t="s">
        <v>3656</v>
      </c>
      <c r="H906" s="1" t="s">
        <v>2052</v>
      </c>
      <c r="I906" s="1" t="s">
        <v>2091</v>
      </c>
      <c r="J906" s="1" t="s">
        <v>4484</v>
      </c>
      <c r="K906" s="1" t="s">
        <v>60</v>
      </c>
      <c r="L906" s="1" t="s">
        <v>4485</v>
      </c>
      <c r="M906" s="1" t="s">
        <v>2094</v>
      </c>
      <c r="N906" s="1" t="s">
        <v>2105</v>
      </c>
      <c r="O906" s="1" t="s">
        <v>3659</v>
      </c>
      <c r="P906" s="1" t="s">
        <v>3660</v>
      </c>
      <c r="Q906" s="1" t="s">
        <v>2057</v>
      </c>
      <c r="R906" s="1" t="s">
        <v>4486</v>
      </c>
      <c r="S906">
        <v>2</v>
      </c>
      <c r="T906">
        <v>5</v>
      </c>
    </row>
    <row r="907" spans="1:20" x14ac:dyDescent="0.25">
      <c r="A907" s="1" t="s">
        <v>1433</v>
      </c>
      <c r="B907" s="1" t="s">
        <v>1434</v>
      </c>
      <c r="C907" s="1" t="s">
        <v>2109</v>
      </c>
      <c r="D907" s="1" t="s">
        <v>29</v>
      </c>
      <c r="E907" s="1" t="s">
        <v>4390</v>
      </c>
      <c r="F907" s="1" t="s">
        <v>2111</v>
      </c>
      <c r="G907" s="1" t="s">
        <v>2124</v>
      </c>
      <c r="H907" s="1" t="s">
        <v>2052</v>
      </c>
      <c r="I907" s="1" t="s">
        <v>2091</v>
      </c>
      <c r="J907" s="1" t="s">
        <v>4487</v>
      </c>
      <c r="K907" s="1" t="s">
        <v>10</v>
      </c>
      <c r="L907" s="1" t="s">
        <v>2113</v>
      </c>
      <c r="M907" s="1" t="s">
        <v>2094</v>
      </c>
      <c r="N907" s="1" t="s">
        <v>2105</v>
      </c>
      <c r="O907" s="1" t="s">
        <v>2127</v>
      </c>
      <c r="P907" s="1" t="s">
        <v>2096</v>
      </c>
      <c r="Q907" s="1" t="s">
        <v>2057</v>
      </c>
      <c r="R907" s="1" t="s">
        <v>4488</v>
      </c>
      <c r="S907">
        <v>0</v>
      </c>
      <c r="T907">
        <v>5</v>
      </c>
    </row>
    <row r="908" spans="1:20" x14ac:dyDescent="0.25">
      <c r="A908" s="1" t="s">
        <v>35</v>
      </c>
      <c r="B908" s="1" t="s">
        <v>36</v>
      </c>
      <c r="C908" s="1" t="s">
        <v>2313</v>
      </c>
      <c r="D908" s="1" t="s">
        <v>29</v>
      </c>
      <c r="E908" s="1" t="s">
        <v>4338</v>
      </c>
      <c r="F908" s="1" t="s">
        <v>2050</v>
      </c>
      <c r="G908" s="1" t="s">
        <v>3656</v>
      </c>
      <c r="H908" s="1" t="s">
        <v>2052</v>
      </c>
      <c r="I908" s="1" t="s">
        <v>2091</v>
      </c>
      <c r="J908" s="1" t="s">
        <v>4489</v>
      </c>
      <c r="K908" s="1" t="s">
        <v>37</v>
      </c>
      <c r="L908" s="1" t="s">
        <v>4490</v>
      </c>
      <c r="M908" s="1" t="s">
        <v>2094</v>
      </c>
      <c r="N908" s="1" t="s">
        <v>2105</v>
      </c>
      <c r="O908" s="1" t="s">
        <v>3659</v>
      </c>
      <c r="P908" s="1" t="s">
        <v>3660</v>
      </c>
      <c r="Q908" s="1" t="s">
        <v>2057</v>
      </c>
      <c r="R908" s="1" t="s">
        <v>4491</v>
      </c>
      <c r="S908">
        <v>4</v>
      </c>
      <c r="T908">
        <v>4</v>
      </c>
    </row>
    <row r="909" spans="1:20" x14ac:dyDescent="0.25">
      <c r="A909" s="1" t="s">
        <v>73</v>
      </c>
      <c r="B909" s="1" t="s">
        <v>74</v>
      </c>
      <c r="C909" s="1" t="s">
        <v>2313</v>
      </c>
      <c r="D909" s="1" t="s">
        <v>29</v>
      </c>
      <c r="E909" s="1" t="s">
        <v>4338</v>
      </c>
      <c r="F909" s="1" t="s">
        <v>2050</v>
      </c>
      <c r="G909" s="1" t="s">
        <v>3656</v>
      </c>
      <c r="H909" s="1" t="s">
        <v>2052</v>
      </c>
      <c r="I909" s="1" t="s">
        <v>2091</v>
      </c>
      <c r="J909" s="1" t="s">
        <v>4492</v>
      </c>
      <c r="K909" s="1" t="s">
        <v>60</v>
      </c>
      <c r="L909" s="1" t="s">
        <v>4493</v>
      </c>
      <c r="M909" s="1" t="s">
        <v>2094</v>
      </c>
      <c r="N909" s="1" t="s">
        <v>2105</v>
      </c>
      <c r="O909" s="1" t="s">
        <v>3659</v>
      </c>
      <c r="P909" s="1" t="s">
        <v>3660</v>
      </c>
      <c r="Q909" s="1" t="s">
        <v>2057</v>
      </c>
      <c r="R909" s="1" t="s">
        <v>4494</v>
      </c>
      <c r="S909">
        <v>2</v>
      </c>
      <c r="T909">
        <v>3</v>
      </c>
    </row>
    <row r="910" spans="1:20" x14ac:dyDescent="0.25">
      <c r="A910" s="1" t="s">
        <v>58</v>
      </c>
      <c r="B910" s="1" t="s">
        <v>59</v>
      </c>
      <c r="C910" s="1" t="s">
        <v>2313</v>
      </c>
      <c r="D910" s="1" t="s">
        <v>29</v>
      </c>
      <c r="E910" s="1" t="s">
        <v>4338</v>
      </c>
      <c r="F910" s="1" t="s">
        <v>2100</v>
      </c>
      <c r="G910" s="1" t="s">
        <v>4495</v>
      </c>
      <c r="H910" s="1" t="s">
        <v>2052</v>
      </c>
      <c r="I910" s="1" t="s">
        <v>2091</v>
      </c>
      <c r="J910" s="1" t="s">
        <v>4496</v>
      </c>
      <c r="K910" s="1" t="s">
        <v>60</v>
      </c>
      <c r="L910" s="1" t="s">
        <v>4497</v>
      </c>
      <c r="M910" s="1" t="s">
        <v>2094</v>
      </c>
      <c r="N910" s="1" t="s">
        <v>2105</v>
      </c>
      <c r="O910" s="1" t="s">
        <v>4498</v>
      </c>
      <c r="P910" s="1" t="s">
        <v>4499</v>
      </c>
      <c r="Q910" s="1" t="s">
        <v>2057</v>
      </c>
      <c r="R910" s="1" t="s">
        <v>4500</v>
      </c>
      <c r="S910">
        <v>2</v>
      </c>
      <c r="T910">
        <v>3</v>
      </c>
    </row>
    <row r="911" spans="1:20" x14ac:dyDescent="0.25">
      <c r="A911" s="1" t="s">
        <v>441</v>
      </c>
      <c r="B911" s="1" t="s">
        <v>442</v>
      </c>
      <c r="C911" s="1" t="s">
        <v>2313</v>
      </c>
      <c r="D911" s="1" t="s">
        <v>44</v>
      </c>
      <c r="E911" s="1" t="s">
        <v>4312</v>
      </c>
      <c r="F911" s="1" t="s">
        <v>2050</v>
      </c>
      <c r="G911" s="1" t="s">
        <v>3656</v>
      </c>
      <c r="H911" s="1" t="s">
        <v>2052</v>
      </c>
      <c r="I911" s="1" t="s">
        <v>2091</v>
      </c>
      <c r="J911" s="1" t="s">
        <v>4501</v>
      </c>
      <c r="K911" s="1" t="s">
        <v>443</v>
      </c>
      <c r="L911" s="1" t="s">
        <v>2104</v>
      </c>
      <c r="M911" s="1" t="s">
        <v>2094</v>
      </c>
      <c r="N911" s="1" t="s">
        <v>2056</v>
      </c>
      <c r="O911" s="1" t="s">
        <v>3659</v>
      </c>
      <c r="P911" s="1" t="s">
        <v>3660</v>
      </c>
      <c r="Q911" s="1" t="s">
        <v>2057</v>
      </c>
      <c r="R911" s="1" t="s">
        <v>4502</v>
      </c>
      <c r="S911">
        <v>6</v>
      </c>
      <c r="T911">
        <v>1</v>
      </c>
    </row>
    <row r="912" spans="1:20" x14ac:dyDescent="0.25">
      <c r="A912" s="1" t="s">
        <v>283</v>
      </c>
      <c r="B912" s="1" t="s">
        <v>284</v>
      </c>
      <c r="C912" s="1" t="s">
        <v>2088</v>
      </c>
      <c r="D912" s="1" t="s">
        <v>44</v>
      </c>
      <c r="E912" s="1" t="s">
        <v>2214</v>
      </c>
      <c r="F912" s="1" t="s">
        <v>2050</v>
      </c>
      <c r="G912" s="1" t="s">
        <v>2486</v>
      </c>
      <c r="H912" s="1" t="s">
        <v>2052</v>
      </c>
      <c r="I912" s="1" t="s">
        <v>2091</v>
      </c>
      <c r="J912" s="1" t="s">
        <v>4503</v>
      </c>
      <c r="K912" s="1" t="s">
        <v>13</v>
      </c>
      <c r="L912" s="1" t="s">
        <v>4504</v>
      </c>
      <c r="M912" s="1" t="s">
        <v>2094</v>
      </c>
      <c r="N912" s="1" t="s">
        <v>2056</v>
      </c>
      <c r="O912" s="1" t="s">
        <v>2488</v>
      </c>
      <c r="P912" s="1" t="s">
        <v>2489</v>
      </c>
      <c r="Q912" s="1" t="s">
        <v>2057</v>
      </c>
      <c r="R912" s="1" t="s">
        <v>4505</v>
      </c>
      <c r="S912">
        <v>6</v>
      </c>
      <c r="T912">
        <v>5</v>
      </c>
    </row>
    <row r="913" spans="1:20" x14ac:dyDescent="0.25">
      <c r="A913" s="1" t="s">
        <v>142</v>
      </c>
      <c r="B913" s="1" t="s">
        <v>143</v>
      </c>
      <c r="C913" s="1" t="s">
        <v>2468</v>
      </c>
      <c r="D913" s="1" t="s">
        <v>44</v>
      </c>
      <c r="E913" s="1" t="s">
        <v>2214</v>
      </c>
      <c r="F913" s="1" t="s">
        <v>2050</v>
      </c>
      <c r="G913" s="1" t="s">
        <v>2486</v>
      </c>
      <c r="H913" s="1" t="s">
        <v>2052</v>
      </c>
      <c r="I913" s="1" t="s">
        <v>2091</v>
      </c>
      <c r="J913" s="1" t="s">
        <v>4506</v>
      </c>
      <c r="K913" s="1" t="s">
        <v>48</v>
      </c>
      <c r="L913" s="1" t="s">
        <v>4507</v>
      </c>
      <c r="M913" s="1" t="s">
        <v>2094</v>
      </c>
      <c r="N913" s="1" t="s">
        <v>2056</v>
      </c>
      <c r="O913" s="1" t="s">
        <v>2488</v>
      </c>
      <c r="P913" s="1" t="s">
        <v>2489</v>
      </c>
      <c r="Q913" s="1" t="s">
        <v>2057</v>
      </c>
      <c r="R913" s="1" t="s">
        <v>4508</v>
      </c>
      <c r="S913">
        <v>4</v>
      </c>
      <c r="T913">
        <v>3</v>
      </c>
    </row>
    <row r="914" spans="1:20" x14ac:dyDescent="0.25">
      <c r="A914" s="1" t="s">
        <v>675</v>
      </c>
      <c r="B914" s="1" t="s">
        <v>676</v>
      </c>
      <c r="C914" s="1" t="s">
        <v>2173</v>
      </c>
      <c r="D914" s="1" t="s">
        <v>44</v>
      </c>
      <c r="E914" s="1" t="s">
        <v>2415</v>
      </c>
      <c r="F914" s="1" t="s">
        <v>2427</v>
      </c>
      <c r="G914" s="1" t="s">
        <v>2486</v>
      </c>
      <c r="H914" s="1" t="s">
        <v>2052</v>
      </c>
      <c r="I914" s="1" t="s">
        <v>2091</v>
      </c>
      <c r="J914" s="1" t="s">
        <v>4509</v>
      </c>
      <c r="K914" s="1" t="s">
        <v>12</v>
      </c>
      <c r="L914" s="1" t="s">
        <v>2113</v>
      </c>
      <c r="M914" s="1" t="s">
        <v>2094</v>
      </c>
      <c r="N914" s="1" t="s">
        <v>2056</v>
      </c>
      <c r="O914" s="1" t="s">
        <v>2488</v>
      </c>
      <c r="P914" s="1" t="s">
        <v>2489</v>
      </c>
      <c r="Q914" s="1" t="s">
        <v>2057</v>
      </c>
      <c r="R914" s="1" t="s">
        <v>4510</v>
      </c>
      <c r="S914">
        <v>4</v>
      </c>
      <c r="T914">
        <v>5</v>
      </c>
    </row>
    <row r="915" spans="1:20" x14ac:dyDescent="0.25">
      <c r="A915" s="1" t="s">
        <v>139</v>
      </c>
      <c r="B915" s="1" t="s">
        <v>140</v>
      </c>
      <c r="C915" s="1" t="s">
        <v>2468</v>
      </c>
      <c r="D915" s="1" t="s">
        <v>44</v>
      </c>
      <c r="E915" s="1" t="s">
        <v>2214</v>
      </c>
      <c r="F915" s="1" t="s">
        <v>2050</v>
      </c>
      <c r="G915" s="1" t="s">
        <v>2486</v>
      </c>
      <c r="H915" s="1" t="s">
        <v>2052</v>
      </c>
      <c r="I915" s="1" t="s">
        <v>2091</v>
      </c>
      <c r="J915" s="1" t="s">
        <v>4511</v>
      </c>
      <c r="K915" s="1" t="s">
        <v>141</v>
      </c>
      <c r="L915" s="1" t="s">
        <v>4512</v>
      </c>
      <c r="M915" s="1" t="s">
        <v>2094</v>
      </c>
      <c r="N915" s="1" t="s">
        <v>2056</v>
      </c>
      <c r="O915" s="1" t="s">
        <v>2488</v>
      </c>
      <c r="P915" s="1" t="s">
        <v>2489</v>
      </c>
      <c r="Q915" s="1" t="s">
        <v>2057</v>
      </c>
      <c r="R915" s="1" t="s">
        <v>4513</v>
      </c>
      <c r="S915">
        <v>6</v>
      </c>
      <c r="T915">
        <v>0</v>
      </c>
    </row>
    <row r="916" spans="1:20" x14ac:dyDescent="0.25">
      <c r="A916" s="1" t="s">
        <v>444</v>
      </c>
      <c r="B916" s="1" t="s">
        <v>445</v>
      </c>
      <c r="C916" s="1" t="s">
        <v>2313</v>
      </c>
      <c r="D916" s="1" t="s">
        <v>44</v>
      </c>
      <c r="E916" s="1" t="s">
        <v>2214</v>
      </c>
      <c r="F916" s="1" t="s">
        <v>2050</v>
      </c>
      <c r="G916" s="1" t="s">
        <v>2486</v>
      </c>
      <c r="H916" s="1" t="s">
        <v>2052</v>
      </c>
      <c r="I916" s="1" t="s">
        <v>2091</v>
      </c>
      <c r="J916" s="1" t="s">
        <v>4514</v>
      </c>
      <c r="K916" s="1" t="s">
        <v>305</v>
      </c>
      <c r="L916" s="1" t="s">
        <v>4485</v>
      </c>
      <c r="M916" s="1" t="s">
        <v>2094</v>
      </c>
      <c r="N916" s="1" t="s">
        <v>2056</v>
      </c>
      <c r="O916" s="1" t="s">
        <v>2488</v>
      </c>
      <c r="P916" s="1" t="s">
        <v>2489</v>
      </c>
      <c r="Q916" s="1" t="s">
        <v>2057</v>
      </c>
      <c r="R916" s="1" t="s">
        <v>4515</v>
      </c>
      <c r="S916">
        <v>2</v>
      </c>
      <c r="T916">
        <v>5</v>
      </c>
    </row>
    <row r="917" spans="1:20" x14ac:dyDescent="0.25">
      <c r="A917" s="1" t="s">
        <v>137</v>
      </c>
      <c r="B917" s="1" t="s">
        <v>138</v>
      </c>
      <c r="C917" s="1" t="s">
        <v>2468</v>
      </c>
      <c r="D917" s="1" t="s">
        <v>44</v>
      </c>
      <c r="E917" s="1" t="s">
        <v>2214</v>
      </c>
      <c r="F917" s="1" t="s">
        <v>2050</v>
      </c>
      <c r="G917" s="1" t="s">
        <v>2486</v>
      </c>
      <c r="H917" s="1" t="s">
        <v>2052</v>
      </c>
      <c r="I917" s="1" t="s">
        <v>2091</v>
      </c>
      <c r="J917" s="1" t="s">
        <v>4516</v>
      </c>
      <c r="K917" s="1" t="s">
        <v>13</v>
      </c>
      <c r="L917" s="1" t="s">
        <v>4517</v>
      </c>
      <c r="M917" s="1" t="s">
        <v>2094</v>
      </c>
      <c r="N917" s="1" t="s">
        <v>2056</v>
      </c>
      <c r="O917" s="1" t="s">
        <v>2488</v>
      </c>
      <c r="P917" s="1" t="s">
        <v>2489</v>
      </c>
      <c r="Q917" s="1" t="s">
        <v>2057</v>
      </c>
      <c r="R917" s="1" t="s">
        <v>4518</v>
      </c>
      <c r="S917">
        <v>6</v>
      </c>
      <c r="T917">
        <v>3</v>
      </c>
    </row>
    <row r="918" spans="1:20" x14ac:dyDescent="0.25">
      <c r="A918" s="1" t="s">
        <v>864</v>
      </c>
      <c r="B918" s="1" t="s">
        <v>865</v>
      </c>
      <c r="C918" s="1" t="s">
        <v>2148</v>
      </c>
      <c r="D918" s="1" t="s">
        <v>44</v>
      </c>
      <c r="E918" s="1" t="s">
        <v>2372</v>
      </c>
      <c r="F918" s="1" t="s">
        <v>2427</v>
      </c>
      <c r="G918" s="1" t="s">
        <v>2090</v>
      </c>
      <c r="H918" s="1" t="s">
        <v>2052</v>
      </c>
      <c r="I918" s="1" t="s">
        <v>2091</v>
      </c>
      <c r="J918" s="1" t="s">
        <v>4519</v>
      </c>
      <c r="K918" s="1" t="s">
        <v>12</v>
      </c>
      <c r="L918" s="1" t="s">
        <v>2134</v>
      </c>
      <c r="M918" s="1" t="s">
        <v>2094</v>
      </c>
      <c r="N918" s="1" t="s">
        <v>2056</v>
      </c>
      <c r="O918" s="1" t="s">
        <v>2095</v>
      </c>
      <c r="P918" s="1" t="s">
        <v>2096</v>
      </c>
      <c r="Q918" s="1" t="s">
        <v>2057</v>
      </c>
      <c r="R918" s="1" t="s">
        <v>4520</v>
      </c>
      <c r="S918">
        <v>4</v>
      </c>
      <c r="T918">
        <v>3</v>
      </c>
    </row>
    <row r="919" spans="1:20" x14ac:dyDescent="0.25">
      <c r="A919" s="1" t="s">
        <v>245</v>
      </c>
      <c r="B919" s="1" t="s">
        <v>246</v>
      </c>
      <c r="C919" s="1" t="s">
        <v>2088</v>
      </c>
      <c r="D919" s="1" t="s">
        <v>44</v>
      </c>
      <c r="E919" s="1" t="s">
        <v>2214</v>
      </c>
      <c r="F919" s="1" t="s">
        <v>2427</v>
      </c>
      <c r="G919" s="1" t="s">
        <v>2486</v>
      </c>
      <c r="H919" s="1" t="s">
        <v>2052</v>
      </c>
      <c r="I919" s="1" t="s">
        <v>2091</v>
      </c>
      <c r="J919" s="1" t="s">
        <v>4521</v>
      </c>
      <c r="K919" s="1" t="s">
        <v>12</v>
      </c>
      <c r="L919" s="1" t="s">
        <v>4522</v>
      </c>
      <c r="M919" s="1" t="s">
        <v>2094</v>
      </c>
      <c r="N919" s="1" t="s">
        <v>2056</v>
      </c>
      <c r="O919" s="1" t="s">
        <v>2488</v>
      </c>
      <c r="P919" s="1" t="s">
        <v>2489</v>
      </c>
      <c r="Q919" s="1" t="s">
        <v>2057</v>
      </c>
      <c r="R919" s="1" t="s">
        <v>4523</v>
      </c>
      <c r="S919">
        <v>4</v>
      </c>
      <c r="T919">
        <v>3</v>
      </c>
    </row>
    <row r="920" spans="1:20" x14ac:dyDescent="0.25">
      <c r="A920" s="1" t="s">
        <v>636</v>
      </c>
      <c r="B920" s="1" t="s">
        <v>637</v>
      </c>
      <c r="C920" s="1" t="s">
        <v>2173</v>
      </c>
      <c r="D920" s="1" t="s">
        <v>44</v>
      </c>
      <c r="E920" s="1" t="s">
        <v>2415</v>
      </c>
      <c r="F920" s="1" t="s">
        <v>2427</v>
      </c>
      <c r="G920" s="1" t="s">
        <v>2486</v>
      </c>
      <c r="H920" s="1" t="s">
        <v>2052</v>
      </c>
      <c r="I920" s="1" t="s">
        <v>2091</v>
      </c>
      <c r="J920" s="1" t="s">
        <v>4524</v>
      </c>
      <c r="K920" s="1" t="s">
        <v>13</v>
      </c>
      <c r="L920" s="1" t="s">
        <v>2134</v>
      </c>
      <c r="M920" s="1" t="s">
        <v>2094</v>
      </c>
      <c r="N920" s="1" t="s">
        <v>2056</v>
      </c>
      <c r="O920" s="1" t="s">
        <v>2488</v>
      </c>
      <c r="P920" s="1" t="s">
        <v>2489</v>
      </c>
      <c r="Q920" s="1" t="s">
        <v>2057</v>
      </c>
      <c r="R920" s="1" t="s">
        <v>4525</v>
      </c>
      <c r="S920">
        <v>6</v>
      </c>
      <c r="T920">
        <v>3</v>
      </c>
    </row>
    <row r="921" spans="1:20" x14ac:dyDescent="0.25">
      <c r="A921" s="1" t="s">
        <v>247</v>
      </c>
      <c r="B921" s="1" t="s">
        <v>248</v>
      </c>
      <c r="C921" s="1" t="s">
        <v>2088</v>
      </c>
      <c r="D921" s="1" t="s">
        <v>44</v>
      </c>
      <c r="E921" s="1" t="s">
        <v>2214</v>
      </c>
      <c r="F921" s="1" t="s">
        <v>2050</v>
      </c>
      <c r="G921" s="1" t="s">
        <v>2486</v>
      </c>
      <c r="H921" s="1" t="s">
        <v>2052</v>
      </c>
      <c r="I921" s="1" t="s">
        <v>2091</v>
      </c>
      <c r="J921" s="1" t="s">
        <v>4526</v>
      </c>
      <c r="K921" s="1" t="s">
        <v>12</v>
      </c>
      <c r="L921" s="1" t="s">
        <v>2093</v>
      </c>
      <c r="M921" s="1" t="s">
        <v>2094</v>
      </c>
      <c r="N921" s="1" t="s">
        <v>2056</v>
      </c>
      <c r="O921" s="1" t="s">
        <v>2488</v>
      </c>
      <c r="P921" s="1" t="s">
        <v>2489</v>
      </c>
      <c r="Q921" s="1" t="s">
        <v>2057</v>
      </c>
      <c r="R921" s="1" t="s">
        <v>4527</v>
      </c>
      <c r="S921">
        <v>4</v>
      </c>
      <c r="T921">
        <v>7</v>
      </c>
    </row>
    <row r="922" spans="1:20" x14ac:dyDescent="0.25">
      <c r="A922" s="1" t="s">
        <v>446</v>
      </c>
      <c r="B922" s="1" t="s">
        <v>447</v>
      </c>
      <c r="C922" s="1" t="s">
        <v>2313</v>
      </c>
      <c r="D922" s="1" t="s">
        <v>44</v>
      </c>
      <c r="E922" s="1" t="s">
        <v>2214</v>
      </c>
      <c r="F922" s="1" t="s">
        <v>2050</v>
      </c>
      <c r="G922" s="1" t="s">
        <v>2486</v>
      </c>
      <c r="H922" s="1" t="s">
        <v>2052</v>
      </c>
      <c r="I922" s="1" t="s">
        <v>2091</v>
      </c>
      <c r="J922" s="1" t="s">
        <v>4528</v>
      </c>
      <c r="K922" s="1" t="s">
        <v>12</v>
      </c>
      <c r="L922" s="1" t="s">
        <v>2113</v>
      </c>
      <c r="M922" s="1" t="s">
        <v>2094</v>
      </c>
      <c r="N922" s="1" t="s">
        <v>2056</v>
      </c>
      <c r="O922" s="1" t="s">
        <v>2488</v>
      </c>
      <c r="P922" s="1" t="s">
        <v>2489</v>
      </c>
      <c r="Q922" s="1" t="s">
        <v>2057</v>
      </c>
      <c r="R922" s="1" t="s">
        <v>4529</v>
      </c>
      <c r="S922">
        <v>4</v>
      </c>
      <c r="T922">
        <v>5</v>
      </c>
    </row>
    <row r="923" spans="1:20" x14ac:dyDescent="0.25">
      <c r="A923" s="1" t="s">
        <v>303</v>
      </c>
      <c r="B923" s="1" t="s">
        <v>304</v>
      </c>
      <c r="C923" s="1" t="s">
        <v>2088</v>
      </c>
      <c r="D923" s="1" t="s">
        <v>44</v>
      </c>
      <c r="E923" s="1" t="s">
        <v>2214</v>
      </c>
      <c r="F923" s="1" t="s">
        <v>2050</v>
      </c>
      <c r="G923" s="1" t="s">
        <v>2486</v>
      </c>
      <c r="H923" s="1" t="s">
        <v>2052</v>
      </c>
      <c r="I923" s="1" t="s">
        <v>2091</v>
      </c>
      <c r="J923" s="1" t="s">
        <v>4530</v>
      </c>
      <c r="K923" s="1" t="s">
        <v>305</v>
      </c>
      <c r="L923" s="1" t="s">
        <v>4531</v>
      </c>
      <c r="M923" s="1" t="s">
        <v>2094</v>
      </c>
      <c r="N923" s="1" t="s">
        <v>2056</v>
      </c>
      <c r="O923" s="1" t="s">
        <v>2488</v>
      </c>
      <c r="P923" s="1" t="s">
        <v>2489</v>
      </c>
      <c r="Q923" s="1" t="s">
        <v>2057</v>
      </c>
      <c r="R923" s="1" t="s">
        <v>4532</v>
      </c>
      <c r="S923">
        <v>2</v>
      </c>
      <c r="T923">
        <v>8</v>
      </c>
    </row>
    <row r="924" spans="1:20" x14ac:dyDescent="0.25">
      <c r="A924" s="1" t="s">
        <v>249</v>
      </c>
      <c r="B924" s="1" t="s">
        <v>250</v>
      </c>
      <c r="C924" s="1" t="s">
        <v>2088</v>
      </c>
      <c r="D924" s="1" t="s">
        <v>44</v>
      </c>
      <c r="E924" s="1" t="s">
        <v>2214</v>
      </c>
      <c r="F924" s="1" t="s">
        <v>2427</v>
      </c>
      <c r="G924" s="1" t="s">
        <v>2486</v>
      </c>
      <c r="H924" s="1" t="s">
        <v>2052</v>
      </c>
      <c r="I924" s="1" t="s">
        <v>2091</v>
      </c>
      <c r="J924" s="1" t="s">
        <v>4533</v>
      </c>
      <c r="K924" s="1" t="s">
        <v>251</v>
      </c>
      <c r="L924" s="1" t="s">
        <v>2093</v>
      </c>
      <c r="M924" s="1" t="s">
        <v>2094</v>
      </c>
      <c r="N924" s="1" t="s">
        <v>2056</v>
      </c>
      <c r="O924" s="1" t="s">
        <v>2488</v>
      </c>
      <c r="P924" s="1" t="s">
        <v>2489</v>
      </c>
      <c r="Q924" s="1" t="s">
        <v>2057</v>
      </c>
      <c r="R924" s="1" t="s">
        <v>4534</v>
      </c>
      <c r="S924">
        <v>4</v>
      </c>
      <c r="T924">
        <v>7</v>
      </c>
    </row>
    <row r="925" spans="1:20" x14ac:dyDescent="0.25">
      <c r="A925" s="1" t="s">
        <v>638</v>
      </c>
      <c r="B925" s="1" t="s">
        <v>639</v>
      </c>
      <c r="C925" s="1" t="s">
        <v>2173</v>
      </c>
      <c r="D925" s="1" t="s">
        <v>44</v>
      </c>
      <c r="E925" s="1" t="s">
        <v>2415</v>
      </c>
      <c r="F925" s="1" t="s">
        <v>2050</v>
      </c>
      <c r="G925" s="1" t="s">
        <v>3656</v>
      </c>
      <c r="H925" s="1" t="s">
        <v>2052</v>
      </c>
      <c r="I925" s="1" t="s">
        <v>2091</v>
      </c>
      <c r="J925" s="1" t="s">
        <v>4535</v>
      </c>
      <c r="K925" s="1" t="s">
        <v>640</v>
      </c>
      <c r="L925" s="1" t="s">
        <v>2113</v>
      </c>
      <c r="M925" s="1" t="s">
        <v>2094</v>
      </c>
      <c r="N925" s="1" t="s">
        <v>2056</v>
      </c>
      <c r="O925" s="1" t="s">
        <v>3659</v>
      </c>
      <c r="P925" s="1" t="s">
        <v>3660</v>
      </c>
      <c r="Q925" s="1" t="s">
        <v>2057</v>
      </c>
      <c r="R925" s="1" t="s">
        <v>4536</v>
      </c>
      <c r="S925">
        <v>6</v>
      </c>
      <c r="T925">
        <v>5</v>
      </c>
    </row>
    <row r="926" spans="1:20" x14ac:dyDescent="0.25">
      <c r="A926" s="1" t="s">
        <v>271</v>
      </c>
      <c r="B926" s="1" t="s">
        <v>272</v>
      </c>
      <c r="C926" s="1" t="s">
        <v>2088</v>
      </c>
      <c r="D926" s="1" t="s">
        <v>44</v>
      </c>
      <c r="E926" s="1" t="s">
        <v>2214</v>
      </c>
      <c r="F926" s="1" t="s">
        <v>2050</v>
      </c>
      <c r="G926" s="1" t="s">
        <v>2486</v>
      </c>
      <c r="H926" s="1" t="s">
        <v>2052</v>
      </c>
      <c r="I926" s="1" t="s">
        <v>2091</v>
      </c>
      <c r="J926" s="1" t="s">
        <v>4537</v>
      </c>
      <c r="K926" s="1" t="s">
        <v>12</v>
      </c>
      <c r="L926" s="1" t="s">
        <v>2093</v>
      </c>
      <c r="M926" s="1" t="s">
        <v>2094</v>
      </c>
      <c r="N926" s="1" t="s">
        <v>2056</v>
      </c>
      <c r="O926" s="1" t="s">
        <v>2488</v>
      </c>
      <c r="P926" s="1" t="s">
        <v>2489</v>
      </c>
      <c r="Q926" s="1" t="s">
        <v>2057</v>
      </c>
      <c r="R926" s="1" t="s">
        <v>4538</v>
      </c>
      <c r="S926">
        <v>4</v>
      </c>
      <c r="T926">
        <v>7</v>
      </c>
    </row>
    <row r="927" spans="1:20" x14ac:dyDescent="0.25">
      <c r="A927" s="1" t="s">
        <v>545</v>
      </c>
      <c r="B927" s="1" t="s">
        <v>546</v>
      </c>
      <c r="C927" s="1" t="s">
        <v>2313</v>
      </c>
      <c r="D927" s="1" t="s">
        <v>44</v>
      </c>
      <c r="E927" s="1" t="s">
        <v>4338</v>
      </c>
      <c r="F927" s="1" t="s">
        <v>2050</v>
      </c>
      <c r="G927" s="1" t="s">
        <v>3656</v>
      </c>
      <c r="H927" s="1" t="s">
        <v>2052</v>
      </c>
      <c r="I927" s="1" t="s">
        <v>2091</v>
      </c>
      <c r="J927" s="1" t="s">
        <v>4539</v>
      </c>
      <c r="K927" s="1" t="s">
        <v>60</v>
      </c>
      <c r="L927" s="1" t="s">
        <v>4540</v>
      </c>
      <c r="M927" s="1" t="s">
        <v>2055</v>
      </c>
      <c r="N927" s="1" t="s">
        <v>2056</v>
      </c>
      <c r="O927" s="1" t="s">
        <v>3659</v>
      </c>
      <c r="P927" s="1" t="s">
        <v>2054</v>
      </c>
      <c r="Q927" s="1" t="s">
        <v>2057</v>
      </c>
      <c r="R927" s="1" t="s">
        <v>4541</v>
      </c>
      <c r="S927">
        <v>2</v>
      </c>
      <c r="T927">
        <v>5</v>
      </c>
    </row>
    <row r="928" spans="1:20" x14ac:dyDescent="0.25">
      <c r="A928" s="1" t="s">
        <v>193</v>
      </c>
      <c r="B928" s="1" t="s">
        <v>194</v>
      </c>
      <c r="C928" s="1" t="s">
        <v>4318</v>
      </c>
      <c r="D928" s="1" t="s">
        <v>88</v>
      </c>
      <c r="E928" s="1" t="s">
        <v>2214</v>
      </c>
      <c r="F928" s="1" t="s">
        <v>2150</v>
      </c>
      <c r="G928" s="1" t="s">
        <v>2486</v>
      </c>
      <c r="H928" s="1" t="s">
        <v>2052</v>
      </c>
      <c r="I928" s="1" t="s">
        <v>2052</v>
      </c>
      <c r="J928" s="1" t="s">
        <v>4542</v>
      </c>
      <c r="K928" s="1" t="s">
        <v>195</v>
      </c>
      <c r="L928" s="1" t="s">
        <v>2093</v>
      </c>
      <c r="M928" s="1" t="s">
        <v>2094</v>
      </c>
      <c r="N928" s="1" t="s">
        <v>2056</v>
      </c>
      <c r="O928" s="1" t="s">
        <v>2488</v>
      </c>
      <c r="P928" s="1" t="s">
        <v>2489</v>
      </c>
      <c r="Q928" s="1" t="s">
        <v>2057</v>
      </c>
      <c r="R928" s="1" t="s">
        <v>5244</v>
      </c>
      <c r="S928">
        <v>6</v>
      </c>
      <c r="T928">
        <v>7</v>
      </c>
    </row>
    <row r="929" spans="1:20" x14ac:dyDescent="0.25">
      <c r="A929" s="1" t="s">
        <v>361</v>
      </c>
      <c r="B929" s="1" t="s">
        <v>362</v>
      </c>
      <c r="C929" s="1" t="s">
        <v>2088</v>
      </c>
      <c r="D929" s="1" t="s">
        <v>88</v>
      </c>
      <c r="E929" s="1" t="s">
        <v>2214</v>
      </c>
      <c r="F929" s="1" t="s">
        <v>2150</v>
      </c>
      <c r="G929" s="1" t="s">
        <v>2486</v>
      </c>
      <c r="H929" s="1" t="s">
        <v>2052</v>
      </c>
      <c r="I929" s="1" t="s">
        <v>2052</v>
      </c>
      <c r="J929" s="1" t="s">
        <v>4543</v>
      </c>
      <c r="K929" s="1" t="s">
        <v>363</v>
      </c>
      <c r="L929" s="1" t="s">
        <v>4544</v>
      </c>
      <c r="M929" s="1" t="s">
        <v>2094</v>
      </c>
      <c r="N929" s="1" t="s">
        <v>2056</v>
      </c>
      <c r="O929" s="1" t="s">
        <v>2488</v>
      </c>
      <c r="P929" s="1" t="s">
        <v>2489</v>
      </c>
      <c r="Q929" s="1" t="s">
        <v>2057</v>
      </c>
      <c r="R929" s="1" t="s">
        <v>4545</v>
      </c>
      <c r="S929">
        <v>8</v>
      </c>
      <c r="T929">
        <v>5</v>
      </c>
    </row>
    <row r="930" spans="1:20" x14ac:dyDescent="0.25">
      <c r="A930" s="1" t="s">
        <v>54</v>
      </c>
      <c r="B930" s="1" t="s">
        <v>55</v>
      </c>
      <c r="C930" s="1" t="s">
        <v>2313</v>
      </c>
      <c r="D930" s="1" t="s">
        <v>44</v>
      </c>
      <c r="E930" s="1" t="s">
        <v>4312</v>
      </c>
      <c r="F930" s="1" t="s">
        <v>2050</v>
      </c>
      <c r="G930" s="1" t="s">
        <v>4306</v>
      </c>
      <c r="H930" s="1" t="s">
        <v>2052</v>
      </c>
      <c r="I930" s="1" t="s">
        <v>2091</v>
      </c>
      <c r="J930" s="1" t="s">
        <v>4546</v>
      </c>
      <c r="K930" s="1" t="s">
        <v>56</v>
      </c>
      <c r="L930" s="1" t="s">
        <v>2104</v>
      </c>
      <c r="M930" s="1" t="s">
        <v>2094</v>
      </c>
      <c r="N930" s="1" t="s">
        <v>2056</v>
      </c>
      <c r="O930" s="1" t="s">
        <v>4309</v>
      </c>
      <c r="P930" s="1" t="s">
        <v>4310</v>
      </c>
      <c r="Q930" s="1" t="s">
        <v>2057</v>
      </c>
      <c r="R930" s="1" t="s">
        <v>4547</v>
      </c>
      <c r="S930">
        <v>4</v>
      </c>
      <c r="T930">
        <v>1</v>
      </c>
    </row>
    <row r="931" spans="1:20" x14ac:dyDescent="0.25">
      <c r="A931" s="1" t="s">
        <v>1825</v>
      </c>
      <c r="B931" s="1" t="s">
        <v>1826</v>
      </c>
      <c r="C931" s="1" t="s">
        <v>2132</v>
      </c>
      <c r="D931" s="1" t="s">
        <v>29</v>
      </c>
      <c r="E931" s="1" t="s">
        <v>3549</v>
      </c>
      <c r="F931" s="1" t="s">
        <v>2100</v>
      </c>
      <c r="G931" s="1" t="s">
        <v>4450</v>
      </c>
      <c r="H931" s="1" t="s">
        <v>2052</v>
      </c>
      <c r="I931" s="1" t="s">
        <v>2091</v>
      </c>
      <c r="J931" s="1" t="s">
        <v>4548</v>
      </c>
      <c r="K931" s="1" t="s">
        <v>10</v>
      </c>
      <c r="L931" s="1" t="s">
        <v>2641</v>
      </c>
      <c r="M931" s="1" t="s">
        <v>2094</v>
      </c>
      <c r="N931" s="1" t="s">
        <v>2105</v>
      </c>
      <c r="O931" s="1" t="s">
        <v>4453</v>
      </c>
      <c r="P931" s="1" t="s">
        <v>4454</v>
      </c>
      <c r="Q931" s="1" t="s">
        <v>2057</v>
      </c>
      <c r="R931" s="1" t="s">
        <v>4549</v>
      </c>
      <c r="S931">
        <v>0</v>
      </c>
      <c r="T931">
        <v>0.5</v>
      </c>
    </row>
    <row r="932" spans="1:20" x14ac:dyDescent="0.25">
      <c r="A932" s="1" t="s">
        <v>641</v>
      </c>
      <c r="B932" s="1" t="s">
        <v>642</v>
      </c>
      <c r="C932" s="1" t="s">
        <v>2173</v>
      </c>
      <c r="D932" s="1" t="s">
        <v>44</v>
      </c>
      <c r="E932" s="1" t="s">
        <v>2297</v>
      </c>
      <c r="F932" s="1" t="s">
        <v>2050</v>
      </c>
      <c r="G932" s="1" t="s">
        <v>4306</v>
      </c>
      <c r="H932" s="1" t="s">
        <v>2052</v>
      </c>
      <c r="I932" s="1" t="s">
        <v>2091</v>
      </c>
      <c r="J932" s="1" t="s">
        <v>4550</v>
      </c>
      <c r="K932" s="1" t="s">
        <v>12</v>
      </c>
      <c r="L932" s="1" t="s">
        <v>2134</v>
      </c>
      <c r="M932" s="1" t="s">
        <v>2094</v>
      </c>
      <c r="N932" s="1" t="s">
        <v>2056</v>
      </c>
      <c r="O932" s="1" t="s">
        <v>4309</v>
      </c>
      <c r="P932" s="1" t="s">
        <v>4310</v>
      </c>
      <c r="Q932" s="1" t="s">
        <v>2057</v>
      </c>
      <c r="R932" s="1" t="s">
        <v>4551</v>
      </c>
      <c r="S932">
        <v>4</v>
      </c>
      <c r="T932">
        <v>3</v>
      </c>
    </row>
    <row r="933" spans="1:20" x14ac:dyDescent="0.25">
      <c r="A933" s="1" t="s">
        <v>1206</v>
      </c>
      <c r="B933" s="1" t="s">
        <v>1207</v>
      </c>
      <c r="C933" s="1" t="s">
        <v>2256</v>
      </c>
      <c r="D933" s="1" t="s">
        <v>29</v>
      </c>
      <c r="E933" s="1" t="s">
        <v>4390</v>
      </c>
      <c r="F933" s="1" t="s">
        <v>2100</v>
      </c>
      <c r="G933" s="1" t="s">
        <v>3656</v>
      </c>
      <c r="H933" s="1" t="s">
        <v>2052</v>
      </c>
      <c r="I933" s="1" t="s">
        <v>2091</v>
      </c>
      <c r="J933" s="1" t="s">
        <v>4552</v>
      </c>
      <c r="K933" s="1" t="s">
        <v>10</v>
      </c>
      <c r="L933" s="1" t="s">
        <v>2134</v>
      </c>
      <c r="M933" s="1" t="s">
        <v>2094</v>
      </c>
      <c r="N933" s="1" t="s">
        <v>2105</v>
      </c>
      <c r="O933" s="1" t="s">
        <v>3659</v>
      </c>
      <c r="P933" s="1" t="s">
        <v>3660</v>
      </c>
      <c r="Q933" s="1" t="s">
        <v>2057</v>
      </c>
      <c r="R933" s="1" t="s">
        <v>4553</v>
      </c>
      <c r="S933">
        <v>0</v>
      </c>
      <c r="T933">
        <v>3</v>
      </c>
    </row>
    <row r="934" spans="1:20" x14ac:dyDescent="0.25">
      <c r="A934" s="1" t="s">
        <v>1673</v>
      </c>
      <c r="B934" s="1" t="s">
        <v>1674</v>
      </c>
      <c r="C934" s="1" t="s">
        <v>2109</v>
      </c>
      <c r="D934" s="1" t="s">
        <v>29</v>
      </c>
      <c r="E934" s="1" t="s">
        <v>3549</v>
      </c>
      <c r="F934" s="1" t="s">
        <v>2100</v>
      </c>
      <c r="G934" s="1" t="s">
        <v>3645</v>
      </c>
      <c r="H934" s="1" t="s">
        <v>2052</v>
      </c>
      <c r="I934" s="1" t="s">
        <v>2091</v>
      </c>
      <c r="J934" s="1" t="s">
        <v>4554</v>
      </c>
      <c r="K934" s="1" t="s">
        <v>4555</v>
      </c>
      <c r="L934" s="1" t="s">
        <v>4556</v>
      </c>
      <c r="M934" s="1" t="s">
        <v>2094</v>
      </c>
      <c r="N934" s="1" t="s">
        <v>2105</v>
      </c>
      <c r="O934" s="1" t="s">
        <v>3647</v>
      </c>
      <c r="P934" s="1" t="s">
        <v>2054</v>
      </c>
      <c r="Q934" s="1" t="s">
        <v>2057</v>
      </c>
      <c r="R934" s="1" t="s">
        <v>5211</v>
      </c>
      <c r="S934">
        <v>2</v>
      </c>
      <c r="T934">
        <v>0</v>
      </c>
    </row>
    <row r="935" spans="1:20" x14ac:dyDescent="0.25">
      <c r="A935" s="1" t="s">
        <v>993</v>
      </c>
      <c r="B935" s="1" t="s">
        <v>994</v>
      </c>
      <c r="C935" s="1" t="s">
        <v>2158</v>
      </c>
      <c r="D935" s="1" t="s">
        <v>29</v>
      </c>
      <c r="E935" s="1" t="s">
        <v>4390</v>
      </c>
      <c r="F935" s="1" t="s">
        <v>2100</v>
      </c>
      <c r="G935" s="1" t="s">
        <v>3656</v>
      </c>
      <c r="H935" s="1" t="s">
        <v>2052</v>
      </c>
      <c r="I935" s="1" t="s">
        <v>2091</v>
      </c>
      <c r="J935" s="1" t="s">
        <v>4557</v>
      </c>
      <c r="K935" s="1" t="s">
        <v>10</v>
      </c>
      <c r="L935" s="1" t="s">
        <v>2161</v>
      </c>
      <c r="M935" s="1" t="s">
        <v>2094</v>
      </c>
      <c r="N935" s="1" t="s">
        <v>2105</v>
      </c>
      <c r="O935" s="1" t="s">
        <v>3659</v>
      </c>
      <c r="P935" s="1" t="s">
        <v>3660</v>
      </c>
      <c r="Q935" s="1" t="s">
        <v>2057</v>
      </c>
      <c r="R935" s="1" t="s">
        <v>4558</v>
      </c>
      <c r="S935">
        <v>0</v>
      </c>
      <c r="T935">
        <v>6</v>
      </c>
    </row>
    <row r="936" spans="1:20" x14ac:dyDescent="0.25">
      <c r="A936" s="1" t="s">
        <v>1909</v>
      </c>
      <c r="B936" s="1" t="s">
        <v>1910</v>
      </c>
      <c r="C936" s="1" t="s">
        <v>2098</v>
      </c>
      <c r="D936" s="1" t="s">
        <v>1280</v>
      </c>
      <c r="E936" s="1" t="s">
        <v>3549</v>
      </c>
      <c r="F936" s="1" t="s">
        <v>2100</v>
      </c>
      <c r="G936" s="1" t="s">
        <v>4559</v>
      </c>
      <c r="H936" s="1" t="s">
        <v>2102</v>
      </c>
      <c r="I936" s="1" t="s">
        <v>2091</v>
      </c>
      <c r="J936" s="1" t="s">
        <v>4560</v>
      </c>
      <c r="K936" s="1" t="s">
        <v>10</v>
      </c>
      <c r="L936" s="1" t="s">
        <v>4561</v>
      </c>
      <c r="M936" s="1" t="s">
        <v>2094</v>
      </c>
      <c r="N936" s="1" t="s">
        <v>2105</v>
      </c>
      <c r="O936" s="1" t="s">
        <v>4562</v>
      </c>
      <c r="P936" s="1" t="s">
        <v>4563</v>
      </c>
      <c r="Q936" s="1" t="s">
        <v>2057</v>
      </c>
      <c r="R936" s="1" t="s">
        <v>4564</v>
      </c>
      <c r="S936">
        <v>0</v>
      </c>
      <c r="T936">
        <v>1</v>
      </c>
    </row>
    <row r="937" spans="1:20" x14ac:dyDescent="0.25">
      <c r="A937" s="1" t="s">
        <v>1873</v>
      </c>
      <c r="B937" s="1" t="s">
        <v>1874</v>
      </c>
      <c r="C937" s="1" t="s">
        <v>2132</v>
      </c>
      <c r="D937" s="1" t="s">
        <v>29</v>
      </c>
      <c r="E937" s="1" t="s">
        <v>3549</v>
      </c>
      <c r="F937" s="1" t="s">
        <v>2100</v>
      </c>
      <c r="G937" s="1" t="s">
        <v>4565</v>
      </c>
      <c r="H937" s="1" t="s">
        <v>2052</v>
      </c>
      <c r="I937" s="1" t="s">
        <v>2091</v>
      </c>
      <c r="J937" s="1" t="s">
        <v>4566</v>
      </c>
      <c r="K937" s="1" t="s">
        <v>10</v>
      </c>
      <c r="L937" s="1" t="s">
        <v>4567</v>
      </c>
      <c r="M937" s="1" t="s">
        <v>2094</v>
      </c>
      <c r="N937" s="1" t="s">
        <v>2105</v>
      </c>
      <c r="O937" s="1" t="s">
        <v>4568</v>
      </c>
      <c r="P937" s="1" t="s">
        <v>4569</v>
      </c>
      <c r="Q937" s="1" t="s">
        <v>2057</v>
      </c>
      <c r="R937" s="1" t="s">
        <v>4570</v>
      </c>
      <c r="S937">
        <v>0</v>
      </c>
      <c r="T937">
        <v>0</v>
      </c>
    </row>
    <row r="938" spans="1:20" x14ac:dyDescent="0.25">
      <c r="A938" s="1" t="s">
        <v>1647</v>
      </c>
      <c r="B938" s="1" t="s">
        <v>1648</v>
      </c>
      <c r="C938" s="1" t="s">
        <v>2120</v>
      </c>
      <c r="D938" s="1" t="s">
        <v>29</v>
      </c>
      <c r="E938" s="1" t="s">
        <v>4390</v>
      </c>
      <c r="F938" s="1" t="s">
        <v>2100</v>
      </c>
      <c r="G938" s="1" t="s">
        <v>4565</v>
      </c>
      <c r="H938" s="1" t="s">
        <v>2052</v>
      </c>
      <c r="I938" s="1" t="s">
        <v>2091</v>
      </c>
      <c r="J938" s="1" t="s">
        <v>4571</v>
      </c>
      <c r="K938" s="1" t="s">
        <v>10</v>
      </c>
      <c r="L938" s="1" t="s">
        <v>4572</v>
      </c>
      <c r="M938" s="1" t="s">
        <v>2094</v>
      </c>
      <c r="N938" s="1" t="s">
        <v>2105</v>
      </c>
      <c r="O938" s="1" t="s">
        <v>4568</v>
      </c>
      <c r="P938" s="1" t="s">
        <v>4569</v>
      </c>
      <c r="Q938" s="1" t="s">
        <v>2057</v>
      </c>
      <c r="R938" s="1" t="s">
        <v>4573</v>
      </c>
      <c r="S938">
        <v>0</v>
      </c>
      <c r="T938">
        <v>1</v>
      </c>
    </row>
    <row r="939" spans="1:20" x14ac:dyDescent="0.25">
      <c r="A939" s="1" t="s">
        <v>1351</v>
      </c>
      <c r="B939" s="1" t="s">
        <v>1352</v>
      </c>
      <c r="C939" s="1" t="s">
        <v>2256</v>
      </c>
      <c r="D939" s="1" t="s">
        <v>29</v>
      </c>
      <c r="E939" s="1" t="s">
        <v>4390</v>
      </c>
      <c r="F939" s="1" t="s">
        <v>2100</v>
      </c>
      <c r="G939" s="1" t="s">
        <v>4565</v>
      </c>
      <c r="H939" s="1" t="s">
        <v>2052</v>
      </c>
      <c r="I939" s="1" t="s">
        <v>2091</v>
      </c>
      <c r="J939" s="1" t="s">
        <v>4574</v>
      </c>
      <c r="K939" s="1" t="s">
        <v>10</v>
      </c>
      <c r="L939" s="1" t="s">
        <v>4575</v>
      </c>
      <c r="M939" s="1" t="s">
        <v>2094</v>
      </c>
      <c r="N939" s="1" t="s">
        <v>2105</v>
      </c>
      <c r="O939" s="1" t="s">
        <v>4568</v>
      </c>
      <c r="P939" s="1" t="s">
        <v>4569</v>
      </c>
      <c r="Q939" s="1" t="s">
        <v>2057</v>
      </c>
      <c r="R939" s="1" t="s">
        <v>4576</v>
      </c>
      <c r="S939">
        <v>0</v>
      </c>
      <c r="T939">
        <v>1</v>
      </c>
    </row>
    <row r="940" spans="1:20" x14ac:dyDescent="0.25">
      <c r="A940" s="1" t="s">
        <v>1792</v>
      </c>
      <c r="B940" s="1" t="s">
        <v>1793</v>
      </c>
      <c r="C940" s="1" t="s">
        <v>2136</v>
      </c>
      <c r="D940" s="1" t="s">
        <v>29</v>
      </c>
      <c r="E940" s="1" t="s">
        <v>3549</v>
      </c>
      <c r="F940" s="1" t="s">
        <v>2100</v>
      </c>
      <c r="G940" s="1" t="s">
        <v>4559</v>
      </c>
      <c r="H940" s="1" t="s">
        <v>2052</v>
      </c>
      <c r="I940" s="1" t="s">
        <v>2091</v>
      </c>
      <c r="J940" s="1" t="s">
        <v>4577</v>
      </c>
      <c r="K940" s="1" t="s">
        <v>10</v>
      </c>
      <c r="L940" s="1" t="s">
        <v>1794</v>
      </c>
      <c r="M940" s="1" t="s">
        <v>2094</v>
      </c>
      <c r="N940" s="1" t="s">
        <v>2105</v>
      </c>
      <c r="O940" s="1" t="s">
        <v>4562</v>
      </c>
      <c r="P940" s="1" t="s">
        <v>4563</v>
      </c>
      <c r="Q940" s="1" t="s">
        <v>2057</v>
      </c>
      <c r="R940" s="1" t="s">
        <v>4578</v>
      </c>
      <c r="S940">
        <v>0</v>
      </c>
      <c r="T940">
        <v>1</v>
      </c>
    </row>
    <row r="941" spans="1:20" x14ac:dyDescent="0.25">
      <c r="A941" s="1" t="s">
        <v>1464</v>
      </c>
      <c r="B941" s="1" t="s">
        <v>1465</v>
      </c>
      <c r="C941" s="1" t="s">
        <v>2109</v>
      </c>
      <c r="D941" s="1" t="s">
        <v>29</v>
      </c>
      <c r="E941" s="1" t="s">
        <v>4390</v>
      </c>
      <c r="F941" s="1" t="s">
        <v>2100</v>
      </c>
      <c r="G941" s="1" t="s">
        <v>4579</v>
      </c>
      <c r="H941" s="1" t="s">
        <v>2052</v>
      </c>
      <c r="I941" s="1" t="s">
        <v>2091</v>
      </c>
      <c r="J941" s="1" t="s">
        <v>4580</v>
      </c>
      <c r="K941" s="1" t="s">
        <v>10</v>
      </c>
      <c r="L941" s="1" t="s">
        <v>2093</v>
      </c>
      <c r="M941" s="1" t="s">
        <v>2094</v>
      </c>
      <c r="N941" s="1" t="s">
        <v>2105</v>
      </c>
      <c r="O941" s="1" t="s">
        <v>4581</v>
      </c>
      <c r="P941" s="1" t="s">
        <v>2054</v>
      </c>
      <c r="Q941" s="1" t="s">
        <v>2057</v>
      </c>
      <c r="R941" s="1" t="s">
        <v>4582</v>
      </c>
      <c r="S941">
        <v>0</v>
      </c>
      <c r="T941">
        <v>7</v>
      </c>
    </row>
    <row r="942" spans="1:20" x14ac:dyDescent="0.25">
      <c r="A942" s="1" t="s">
        <v>866</v>
      </c>
      <c r="B942" s="1" t="s">
        <v>867</v>
      </c>
      <c r="C942" s="1" t="s">
        <v>2148</v>
      </c>
      <c r="D942" s="1" t="s">
        <v>44</v>
      </c>
      <c r="E942" s="1" t="s">
        <v>4363</v>
      </c>
      <c r="F942" s="1" t="s">
        <v>2050</v>
      </c>
      <c r="G942" s="1" t="s">
        <v>3656</v>
      </c>
      <c r="H942" s="1" t="s">
        <v>2052</v>
      </c>
      <c r="I942" s="1" t="s">
        <v>2091</v>
      </c>
      <c r="J942" s="1" t="s">
        <v>4583</v>
      </c>
      <c r="K942" s="1" t="s">
        <v>10</v>
      </c>
      <c r="L942" s="1" t="s">
        <v>2093</v>
      </c>
      <c r="M942" s="1" t="s">
        <v>2094</v>
      </c>
      <c r="N942" s="1" t="s">
        <v>2056</v>
      </c>
      <c r="O942" s="1" t="s">
        <v>3659</v>
      </c>
      <c r="P942" s="1" t="s">
        <v>3660</v>
      </c>
      <c r="Q942" s="1" t="s">
        <v>2057</v>
      </c>
      <c r="R942" s="1" t="s">
        <v>4584</v>
      </c>
      <c r="S942">
        <v>0</v>
      </c>
      <c r="T942">
        <v>7</v>
      </c>
    </row>
    <row r="943" spans="1:20" x14ac:dyDescent="0.25">
      <c r="A943" s="1" t="s">
        <v>1589</v>
      </c>
      <c r="B943" s="1" t="s">
        <v>1590</v>
      </c>
      <c r="C943" s="1" t="s">
        <v>2120</v>
      </c>
      <c r="D943" s="1" t="s">
        <v>29</v>
      </c>
      <c r="E943" s="1" t="s">
        <v>4390</v>
      </c>
      <c r="F943" s="1" t="s">
        <v>2100</v>
      </c>
      <c r="G943" s="1" t="s">
        <v>3656</v>
      </c>
      <c r="H943" s="1" t="s">
        <v>2052</v>
      </c>
      <c r="I943" s="1" t="s">
        <v>2091</v>
      </c>
      <c r="J943" s="1" t="s">
        <v>4585</v>
      </c>
      <c r="K943" s="1" t="s">
        <v>10</v>
      </c>
      <c r="L943" s="1" t="s">
        <v>4586</v>
      </c>
      <c r="M943" s="1" t="s">
        <v>2094</v>
      </c>
      <c r="N943" s="1" t="s">
        <v>2105</v>
      </c>
      <c r="O943" s="1" t="s">
        <v>3659</v>
      </c>
      <c r="P943" s="1" t="s">
        <v>3660</v>
      </c>
      <c r="Q943" s="1" t="s">
        <v>2057</v>
      </c>
      <c r="R943" s="1" t="s">
        <v>4587</v>
      </c>
      <c r="S943">
        <v>0</v>
      </c>
      <c r="T943">
        <v>2</v>
      </c>
    </row>
    <row r="944" spans="1:20" x14ac:dyDescent="0.25">
      <c r="A944" s="1" t="s">
        <v>1479</v>
      </c>
      <c r="B944" s="1" t="s">
        <v>1480</v>
      </c>
      <c r="C944" s="1" t="s">
        <v>2109</v>
      </c>
      <c r="D944" s="1" t="s">
        <v>1280</v>
      </c>
      <c r="E944" s="1" t="s">
        <v>4390</v>
      </c>
      <c r="F944" s="1" t="s">
        <v>2111</v>
      </c>
      <c r="G944" s="1" t="s">
        <v>2144</v>
      </c>
      <c r="H944" s="1" t="s">
        <v>2102</v>
      </c>
      <c r="I944" s="1" t="s">
        <v>2091</v>
      </c>
      <c r="J944" s="1" t="s">
        <v>4588</v>
      </c>
      <c r="K944" s="1" t="s">
        <v>10</v>
      </c>
      <c r="L944" s="1" t="s">
        <v>2274</v>
      </c>
      <c r="M944" s="1" t="s">
        <v>2094</v>
      </c>
      <c r="N944" s="1" t="s">
        <v>2105</v>
      </c>
      <c r="O944" s="1" t="s">
        <v>2145</v>
      </c>
      <c r="P944" s="1" t="s">
        <v>2146</v>
      </c>
      <c r="Q944" s="1" t="s">
        <v>2057</v>
      </c>
      <c r="R944" s="1" t="s">
        <v>4589</v>
      </c>
      <c r="S944">
        <v>0</v>
      </c>
      <c r="T944">
        <v>2</v>
      </c>
    </row>
    <row r="945" spans="1:20" x14ac:dyDescent="0.25">
      <c r="A945" s="1" t="s">
        <v>1481</v>
      </c>
      <c r="B945" s="1" t="s">
        <v>1482</v>
      </c>
      <c r="C945" s="1" t="s">
        <v>2109</v>
      </c>
      <c r="D945" s="1" t="s">
        <v>1280</v>
      </c>
      <c r="E945" s="1" t="s">
        <v>4390</v>
      </c>
      <c r="F945" s="1" t="s">
        <v>2111</v>
      </c>
      <c r="G945" s="1" t="s">
        <v>2144</v>
      </c>
      <c r="H945" s="1" t="s">
        <v>2102</v>
      </c>
      <c r="I945" s="1" t="s">
        <v>2091</v>
      </c>
      <c r="J945" s="1" t="s">
        <v>4590</v>
      </c>
      <c r="K945" s="1" t="s">
        <v>10</v>
      </c>
      <c r="L945" s="1" t="s">
        <v>2274</v>
      </c>
      <c r="M945" s="1" t="s">
        <v>2094</v>
      </c>
      <c r="N945" s="1" t="s">
        <v>2105</v>
      </c>
      <c r="O945" s="1" t="s">
        <v>2145</v>
      </c>
      <c r="P945" s="1" t="s">
        <v>2146</v>
      </c>
      <c r="Q945" s="1" t="s">
        <v>2057</v>
      </c>
      <c r="R945" s="1" t="s">
        <v>4591</v>
      </c>
      <c r="S945">
        <v>0</v>
      </c>
      <c r="T945">
        <v>2</v>
      </c>
    </row>
    <row r="946" spans="1:20" x14ac:dyDescent="0.25">
      <c r="A946" s="1" t="s">
        <v>1173</v>
      </c>
      <c r="B946" s="1" t="s">
        <v>1174</v>
      </c>
      <c r="C946" s="1" t="s">
        <v>2158</v>
      </c>
      <c r="D946" s="1" t="s">
        <v>29</v>
      </c>
      <c r="E946" s="1" t="s">
        <v>4390</v>
      </c>
      <c r="F946" s="1" t="s">
        <v>2111</v>
      </c>
      <c r="G946" s="1" t="s">
        <v>2144</v>
      </c>
      <c r="H946" s="1" t="s">
        <v>2052</v>
      </c>
      <c r="I946" s="1" t="s">
        <v>2091</v>
      </c>
      <c r="J946" s="1" t="s">
        <v>4592</v>
      </c>
      <c r="K946" s="1" t="s">
        <v>4593</v>
      </c>
      <c r="L946" s="1" t="s">
        <v>4594</v>
      </c>
      <c r="M946" s="1" t="s">
        <v>2094</v>
      </c>
      <c r="N946" s="1" t="s">
        <v>2105</v>
      </c>
      <c r="O946" s="1" t="s">
        <v>2145</v>
      </c>
      <c r="P946" s="1" t="s">
        <v>2146</v>
      </c>
      <c r="Q946" s="1" t="s">
        <v>2057</v>
      </c>
      <c r="R946" s="1" t="s">
        <v>4595</v>
      </c>
      <c r="S946">
        <v>2</v>
      </c>
      <c r="T946">
        <v>0</v>
      </c>
    </row>
    <row r="947" spans="1:20" x14ac:dyDescent="0.25">
      <c r="A947" s="1" t="s">
        <v>1171</v>
      </c>
      <c r="B947" s="1" t="s">
        <v>1172</v>
      </c>
      <c r="C947" s="1" t="s">
        <v>2158</v>
      </c>
      <c r="D947" s="1" t="s">
        <v>29</v>
      </c>
      <c r="E947" s="1" t="s">
        <v>4390</v>
      </c>
      <c r="F947" s="1" t="s">
        <v>2111</v>
      </c>
      <c r="G947" s="1" t="s">
        <v>2144</v>
      </c>
      <c r="H947" s="1" t="s">
        <v>2052</v>
      </c>
      <c r="I947" s="1" t="s">
        <v>2091</v>
      </c>
      <c r="J947" s="1" t="s">
        <v>4596</v>
      </c>
      <c r="K947" s="1" t="s">
        <v>4597</v>
      </c>
      <c r="L947" s="1" t="s">
        <v>4594</v>
      </c>
      <c r="M947" s="1" t="s">
        <v>2094</v>
      </c>
      <c r="N947" s="1" t="s">
        <v>2105</v>
      </c>
      <c r="O947" s="1" t="s">
        <v>2145</v>
      </c>
      <c r="P947" s="1" t="s">
        <v>2146</v>
      </c>
      <c r="Q947" s="1" t="s">
        <v>2057</v>
      </c>
      <c r="R947" s="1" t="s">
        <v>4598</v>
      </c>
      <c r="S947">
        <v>2</v>
      </c>
      <c r="T947">
        <v>0</v>
      </c>
    </row>
    <row r="948" spans="1:20" x14ac:dyDescent="0.25">
      <c r="A948" s="1" t="s">
        <v>1667</v>
      </c>
      <c r="B948" s="1" t="s">
        <v>1668</v>
      </c>
      <c r="C948" s="1" t="s">
        <v>2120</v>
      </c>
      <c r="D948" s="1" t="s">
        <v>29</v>
      </c>
      <c r="E948" s="1" t="s">
        <v>4390</v>
      </c>
      <c r="F948" s="1" t="s">
        <v>2100</v>
      </c>
      <c r="G948" s="1" t="s">
        <v>3590</v>
      </c>
      <c r="H948" s="1" t="s">
        <v>2052</v>
      </c>
      <c r="I948" s="1" t="s">
        <v>2091</v>
      </c>
      <c r="J948" s="1" t="s">
        <v>4599</v>
      </c>
      <c r="K948" s="1" t="s">
        <v>10</v>
      </c>
      <c r="L948" s="1" t="s">
        <v>4600</v>
      </c>
      <c r="M948" s="1" t="s">
        <v>2094</v>
      </c>
      <c r="N948" s="1" t="s">
        <v>2105</v>
      </c>
      <c r="O948" s="1" t="s">
        <v>3592</v>
      </c>
      <c r="P948" s="1" t="s">
        <v>2054</v>
      </c>
      <c r="Q948" s="1" t="s">
        <v>2057</v>
      </c>
      <c r="R948" s="1" t="s">
        <v>4601</v>
      </c>
      <c r="S948">
        <v>0</v>
      </c>
      <c r="T948">
        <v>0</v>
      </c>
    </row>
    <row r="949" spans="1:20" x14ac:dyDescent="0.25">
      <c r="A949" s="1" t="s">
        <v>1981</v>
      </c>
      <c r="B949" s="1" t="s">
        <v>1982</v>
      </c>
      <c r="C949" s="1" t="s">
        <v>2137</v>
      </c>
      <c r="D949" s="1" t="s">
        <v>1280</v>
      </c>
      <c r="E949" s="1" t="s">
        <v>3549</v>
      </c>
      <c r="F949" s="1" t="s">
        <v>2100</v>
      </c>
      <c r="G949" s="1" t="s">
        <v>3645</v>
      </c>
      <c r="H949" s="1" t="s">
        <v>2102</v>
      </c>
      <c r="I949" s="1" t="s">
        <v>2091</v>
      </c>
      <c r="J949" s="1" t="s">
        <v>4602</v>
      </c>
      <c r="K949" s="1" t="s">
        <v>10</v>
      </c>
      <c r="L949" s="1" t="s">
        <v>930</v>
      </c>
      <c r="M949" s="1" t="s">
        <v>2094</v>
      </c>
      <c r="N949" s="1" t="s">
        <v>2105</v>
      </c>
      <c r="O949" s="1" t="s">
        <v>3647</v>
      </c>
      <c r="P949" s="1" t="s">
        <v>2054</v>
      </c>
      <c r="Q949" s="1" t="s">
        <v>2057</v>
      </c>
      <c r="R949" s="1" t="s">
        <v>4603</v>
      </c>
      <c r="S949">
        <v>0</v>
      </c>
      <c r="T949">
        <v>0.5</v>
      </c>
    </row>
    <row r="950" spans="1:20" x14ac:dyDescent="0.25">
      <c r="A950" s="1" t="s">
        <v>1865</v>
      </c>
      <c r="B950" s="1" t="s">
        <v>1866</v>
      </c>
      <c r="C950" s="1" t="s">
        <v>2132</v>
      </c>
      <c r="D950" s="1" t="s">
        <v>1280</v>
      </c>
      <c r="E950" s="1" t="s">
        <v>3549</v>
      </c>
      <c r="F950" s="1" t="s">
        <v>2100</v>
      </c>
      <c r="G950" s="1" t="s">
        <v>4604</v>
      </c>
      <c r="H950" s="1" t="s">
        <v>2102</v>
      </c>
      <c r="I950" s="1" t="s">
        <v>2091</v>
      </c>
      <c r="J950" s="1" t="s">
        <v>4605</v>
      </c>
      <c r="K950" s="1" t="s">
        <v>10</v>
      </c>
      <c r="L950" s="1" t="s">
        <v>4606</v>
      </c>
      <c r="M950" s="1" t="s">
        <v>2094</v>
      </c>
      <c r="N950" s="1" t="s">
        <v>2105</v>
      </c>
      <c r="O950" s="1" t="s">
        <v>4607</v>
      </c>
      <c r="P950" s="1" t="s">
        <v>2096</v>
      </c>
      <c r="Q950" s="1" t="s">
        <v>2057</v>
      </c>
      <c r="R950" s="1" t="s">
        <v>4608</v>
      </c>
      <c r="S950">
        <v>0</v>
      </c>
      <c r="T950">
        <v>0.5</v>
      </c>
    </row>
    <row r="951" spans="1:20" x14ac:dyDescent="0.25">
      <c r="A951" s="1" t="s">
        <v>1483</v>
      </c>
      <c r="B951" s="1" t="s">
        <v>1484</v>
      </c>
      <c r="C951" s="1" t="s">
        <v>2109</v>
      </c>
      <c r="D951" s="1" t="s">
        <v>29</v>
      </c>
      <c r="E951" s="1" t="s">
        <v>4390</v>
      </c>
      <c r="F951" s="1" t="s">
        <v>2100</v>
      </c>
      <c r="G951" s="1" t="s">
        <v>4609</v>
      </c>
      <c r="H951" s="1" t="s">
        <v>2052</v>
      </c>
      <c r="I951" s="1" t="s">
        <v>2091</v>
      </c>
      <c r="J951" s="1" t="s">
        <v>4610</v>
      </c>
      <c r="K951" s="1" t="s">
        <v>10</v>
      </c>
      <c r="L951" s="1" t="s">
        <v>4611</v>
      </c>
      <c r="M951" s="1" t="s">
        <v>2094</v>
      </c>
      <c r="N951" s="1" t="s">
        <v>2105</v>
      </c>
      <c r="O951" s="1" t="s">
        <v>4612</v>
      </c>
      <c r="P951" s="1" t="s">
        <v>2054</v>
      </c>
      <c r="Q951" s="1" t="s">
        <v>2057</v>
      </c>
      <c r="R951" s="1" t="s">
        <v>4613</v>
      </c>
      <c r="S951">
        <v>0</v>
      </c>
      <c r="T951">
        <v>0.5</v>
      </c>
    </row>
    <row r="952" spans="1:20" x14ac:dyDescent="0.25">
      <c r="A952" s="1" t="s">
        <v>4614</v>
      </c>
      <c r="B952" s="1" t="s">
        <v>4615</v>
      </c>
      <c r="C952" s="1" t="s">
        <v>2136</v>
      </c>
      <c r="D952" s="1" t="s">
        <v>29</v>
      </c>
      <c r="E952" s="1" t="s">
        <v>4616</v>
      </c>
      <c r="F952" s="1" t="s">
        <v>2100</v>
      </c>
      <c r="G952" s="1" t="s">
        <v>4617</v>
      </c>
      <c r="H952" s="1" t="s">
        <v>2052</v>
      </c>
      <c r="I952" s="1" t="s">
        <v>2091</v>
      </c>
      <c r="J952" s="1" t="s">
        <v>4618</v>
      </c>
      <c r="K952" s="1" t="s">
        <v>10</v>
      </c>
      <c r="L952" s="1" t="s">
        <v>4619</v>
      </c>
      <c r="M952" s="1" t="s">
        <v>2055</v>
      </c>
      <c r="N952" s="1" t="s">
        <v>2105</v>
      </c>
      <c r="O952" s="1" t="s">
        <v>4620</v>
      </c>
      <c r="P952" s="1" t="s">
        <v>2054</v>
      </c>
      <c r="Q952" s="1" t="s">
        <v>2057</v>
      </c>
      <c r="R952" s="1" t="s">
        <v>4621</v>
      </c>
      <c r="S952">
        <v>0</v>
      </c>
      <c r="T952">
        <v>0</v>
      </c>
    </row>
    <row r="953" spans="1:20" x14ac:dyDescent="0.25">
      <c r="A953" s="1" t="s">
        <v>4622</v>
      </c>
      <c r="B953" s="1" t="s">
        <v>4623</v>
      </c>
      <c r="C953" s="1" t="s">
        <v>2120</v>
      </c>
      <c r="D953" s="1" t="s">
        <v>999</v>
      </c>
      <c r="E953" s="1" t="s">
        <v>4390</v>
      </c>
      <c r="F953" s="1" t="s">
        <v>2100</v>
      </c>
      <c r="G953" s="1" t="s">
        <v>4617</v>
      </c>
      <c r="H953" s="1" t="s">
        <v>3637</v>
      </c>
      <c r="I953" s="1" t="s">
        <v>2091</v>
      </c>
      <c r="J953" s="1" t="s">
        <v>4624</v>
      </c>
      <c r="K953" s="1" t="s">
        <v>10</v>
      </c>
      <c r="L953" s="1" t="s">
        <v>2130</v>
      </c>
      <c r="M953" s="1" t="s">
        <v>2055</v>
      </c>
      <c r="N953" s="1" t="s">
        <v>2105</v>
      </c>
      <c r="O953" s="1" t="s">
        <v>4620</v>
      </c>
      <c r="P953" s="1" t="s">
        <v>2054</v>
      </c>
      <c r="Q953" s="1" t="s">
        <v>2057</v>
      </c>
      <c r="R953" s="1" t="s">
        <v>4625</v>
      </c>
      <c r="S953">
        <v>0</v>
      </c>
      <c r="T953">
        <v>1</v>
      </c>
    </row>
    <row r="954" spans="1:20" x14ac:dyDescent="0.25">
      <c r="A954" s="1" t="s">
        <v>1651</v>
      </c>
      <c r="B954" s="1" t="s">
        <v>1652</v>
      </c>
      <c r="C954" s="1" t="s">
        <v>2120</v>
      </c>
      <c r="D954" s="1" t="s">
        <v>1280</v>
      </c>
      <c r="E954" s="1" t="s">
        <v>4390</v>
      </c>
      <c r="F954" s="1" t="s">
        <v>2100</v>
      </c>
      <c r="G954" s="1" t="s">
        <v>4604</v>
      </c>
      <c r="H954" s="1" t="s">
        <v>2102</v>
      </c>
      <c r="I954" s="1" t="s">
        <v>2091</v>
      </c>
      <c r="J954" s="1" t="s">
        <v>4626</v>
      </c>
      <c r="K954" s="1" t="s">
        <v>10</v>
      </c>
      <c r="L954" s="1" t="s">
        <v>2134</v>
      </c>
      <c r="M954" s="1" t="s">
        <v>2094</v>
      </c>
      <c r="N954" s="1" t="s">
        <v>2105</v>
      </c>
      <c r="O954" s="1" t="s">
        <v>4607</v>
      </c>
      <c r="P954" s="1" t="s">
        <v>2096</v>
      </c>
      <c r="Q954" s="1" t="s">
        <v>2057</v>
      </c>
      <c r="R954" s="1" t="s">
        <v>4627</v>
      </c>
      <c r="S954">
        <v>0</v>
      </c>
      <c r="T954">
        <v>3</v>
      </c>
    </row>
    <row r="955" spans="1:20" x14ac:dyDescent="0.25">
      <c r="A955" s="1" t="s">
        <v>919</v>
      </c>
      <c r="B955" s="1" t="s">
        <v>920</v>
      </c>
      <c r="C955" s="1" t="s">
        <v>2148</v>
      </c>
      <c r="D955" s="1" t="s">
        <v>29</v>
      </c>
      <c r="E955" s="1" t="s">
        <v>4354</v>
      </c>
      <c r="F955" s="1" t="s">
        <v>2100</v>
      </c>
      <c r="G955" s="1" t="s">
        <v>4609</v>
      </c>
      <c r="H955" s="1" t="s">
        <v>2052</v>
      </c>
      <c r="I955" s="1" t="s">
        <v>2091</v>
      </c>
      <c r="J955" s="1" t="s">
        <v>4628</v>
      </c>
      <c r="K955" s="1" t="s">
        <v>11</v>
      </c>
      <c r="L955" s="1" t="s">
        <v>4629</v>
      </c>
      <c r="M955" s="1" t="s">
        <v>2094</v>
      </c>
      <c r="N955" s="1" t="s">
        <v>2105</v>
      </c>
      <c r="O955" s="1" t="s">
        <v>4612</v>
      </c>
      <c r="P955" s="1" t="s">
        <v>2054</v>
      </c>
      <c r="Q955" s="1" t="s">
        <v>2057</v>
      </c>
      <c r="R955" s="1" t="s">
        <v>4630</v>
      </c>
      <c r="S955">
        <v>2</v>
      </c>
      <c r="T955">
        <v>3</v>
      </c>
    </row>
    <row r="956" spans="1:20" x14ac:dyDescent="0.25">
      <c r="A956" s="1" t="s">
        <v>4631</v>
      </c>
      <c r="B956" s="1" t="s">
        <v>4632</v>
      </c>
      <c r="C956" s="1" t="s">
        <v>2120</v>
      </c>
      <c r="D956" s="1" t="s">
        <v>999</v>
      </c>
      <c r="E956" s="1" t="s">
        <v>4390</v>
      </c>
      <c r="F956" s="1" t="s">
        <v>2100</v>
      </c>
      <c r="G956" s="1" t="s">
        <v>4617</v>
      </c>
      <c r="H956" s="1" t="s">
        <v>3637</v>
      </c>
      <c r="I956" s="1" t="s">
        <v>2091</v>
      </c>
      <c r="J956" s="1" t="s">
        <v>4633</v>
      </c>
      <c r="K956" s="1" t="s">
        <v>10</v>
      </c>
      <c r="L956" s="1" t="s">
        <v>4634</v>
      </c>
      <c r="M956" s="1" t="s">
        <v>2055</v>
      </c>
      <c r="N956" s="1" t="s">
        <v>2105</v>
      </c>
      <c r="O956" s="1" t="s">
        <v>4620</v>
      </c>
      <c r="P956" s="1" t="s">
        <v>2054</v>
      </c>
      <c r="Q956" s="1" t="s">
        <v>2057</v>
      </c>
      <c r="R956" s="1" t="s">
        <v>4635</v>
      </c>
      <c r="S956">
        <v>0</v>
      </c>
      <c r="T956">
        <v>1</v>
      </c>
    </row>
    <row r="957" spans="1:20" x14ac:dyDescent="0.25">
      <c r="A957" s="1" t="s">
        <v>1307</v>
      </c>
      <c r="B957" s="1" t="s">
        <v>1308</v>
      </c>
      <c r="C957" s="1" t="s">
        <v>2256</v>
      </c>
      <c r="D957" s="1" t="s">
        <v>29</v>
      </c>
      <c r="E957" s="1" t="s">
        <v>4354</v>
      </c>
      <c r="F957" s="1" t="s">
        <v>2100</v>
      </c>
      <c r="G957" s="1" t="s">
        <v>4604</v>
      </c>
      <c r="H957" s="1" t="s">
        <v>2052</v>
      </c>
      <c r="I957" s="1" t="s">
        <v>2091</v>
      </c>
      <c r="J957" s="1" t="s">
        <v>4636</v>
      </c>
      <c r="K957" s="1" t="s">
        <v>10</v>
      </c>
      <c r="L957" s="1" t="s">
        <v>4637</v>
      </c>
      <c r="M957" s="1" t="s">
        <v>2094</v>
      </c>
      <c r="N957" s="1" t="s">
        <v>2105</v>
      </c>
      <c r="O957" s="1" t="s">
        <v>4607</v>
      </c>
      <c r="P957" s="1" t="s">
        <v>2096</v>
      </c>
      <c r="Q957" s="1" t="s">
        <v>2057</v>
      </c>
      <c r="R957" s="1" t="s">
        <v>4638</v>
      </c>
      <c r="S957">
        <v>0</v>
      </c>
      <c r="T957">
        <v>5</v>
      </c>
    </row>
    <row r="958" spans="1:20" x14ac:dyDescent="0.25">
      <c r="A958" s="1" t="s">
        <v>695</v>
      </c>
      <c r="B958" s="1" t="s">
        <v>696</v>
      </c>
      <c r="C958" s="1" t="s">
        <v>2173</v>
      </c>
      <c r="D958" s="1" t="s">
        <v>44</v>
      </c>
      <c r="E958" s="1" t="s">
        <v>4354</v>
      </c>
      <c r="F958" s="1" t="s">
        <v>2100</v>
      </c>
      <c r="G958" s="1" t="s">
        <v>4609</v>
      </c>
      <c r="H958" s="1" t="s">
        <v>2052</v>
      </c>
      <c r="I958" s="1" t="s">
        <v>2091</v>
      </c>
      <c r="J958" s="1" t="s">
        <v>4639</v>
      </c>
      <c r="K958" s="1" t="s">
        <v>12</v>
      </c>
      <c r="L958" s="1" t="s">
        <v>4640</v>
      </c>
      <c r="M958" s="1" t="s">
        <v>2094</v>
      </c>
      <c r="N958" s="1" t="s">
        <v>2056</v>
      </c>
      <c r="O958" s="1" t="s">
        <v>4612</v>
      </c>
      <c r="P958" s="1" t="s">
        <v>2054</v>
      </c>
      <c r="Q958" s="1" t="s">
        <v>2057</v>
      </c>
      <c r="R958" s="1" t="s">
        <v>4641</v>
      </c>
      <c r="S958">
        <v>4</v>
      </c>
      <c r="T958">
        <v>3</v>
      </c>
    </row>
    <row r="959" spans="1:20" x14ac:dyDescent="0.25">
      <c r="A959" s="1" t="s">
        <v>4642</v>
      </c>
      <c r="B959" s="1" t="s">
        <v>4643</v>
      </c>
      <c r="C959" s="1" t="s">
        <v>2109</v>
      </c>
      <c r="D959" s="1" t="s">
        <v>999</v>
      </c>
      <c r="E959" s="1" t="s">
        <v>4354</v>
      </c>
      <c r="F959" s="1" t="s">
        <v>2100</v>
      </c>
      <c r="G959" s="1" t="s">
        <v>4617</v>
      </c>
      <c r="H959" s="1" t="s">
        <v>3637</v>
      </c>
      <c r="I959" s="1" t="s">
        <v>2091</v>
      </c>
      <c r="J959" s="1" t="s">
        <v>4644</v>
      </c>
      <c r="K959" s="1" t="s">
        <v>1547</v>
      </c>
      <c r="L959" s="1" t="s">
        <v>4645</v>
      </c>
      <c r="M959" s="1" t="s">
        <v>2055</v>
      </c>
      <c r="N959" s="1" t="s">
        <v>2105</v>
      </c>
      <c r="O959" s="1" t="s">
        <v>4620</v>
      </c>
      <c r="P959" s="1" t="s">
        <v>2054</v>
      </c>
      <c r="Q959" s="1" t="s">
        <v>2057</v>
      </c>
      <c r="R959" s="1" t="s">
        <v>4646</v>
      </c>
      <c r="S959">
        <v>0</v>
      </c>
      <c r="T959">
        <v>2</v>
      </c>
    </row>
    <row r="960" spans="1:20" x14ac:dyDescent="0.25">
      <c r="A960" s="1" t="s">
        <v>4647</v>
      </c>
      <c r="B960" s="1" t="s">
        <v>4648</v>
      </c>
      <c r="C960" s="1" t="s">
        <v>2109</v>
      </c>
      <c r="D960" s="1" t="s">
        <v>999</v>
      </c>
      <c r="E960" s="1" t="s">
        <v>4354</v>
      </c>
      <c r="F960" s="1" t="s">
        <v>2100</v>
      </c>
      <c r="G960" s="1" t="s">
        <v>4617</v>
      </c>
      <c r="H960" s="1" t="s">
        <v>3637</v>
      </c>
      <c r="I960" s="1" t="s">
        <v>2091</v>
      </c>
      <c r="J960" s="1" t="s">
        <v>4649</v>
      </c>
      <c r="K960" s="1" t="s">
        <v>10</v>
      </c>
      <c r="L960" s="1" t="s">
        <v>4650</v>
      </c>
      <c r="M960" s="1" t="s">
        <v>2055</v>
      </c>
      <c r="N960" s="1" t="s">
        <v>2105</v>
      </c>
      <c r="O960" s="1" t="s">
        <v>4620</v>
      </c>
      <c r="P960" s="1" t="s">
        <v>2054</v>
      </c>
      <c r="Q960" s="1" t="s">
        <v>2057</v>
      </c>
      <c r="R960" s="1" t="s">
        <v>4651</v>
      </c>
      <c r="S960">
        <v>0</v>
      </c>
      <c r="T960">
        <v>2</v>
      </c>
    </row>
    <row r="961" spans="1:20" x14ac:dyDescent="0.25">
      <c r="A961" s="1" t="s">
        <v>1435</v>
      </c>
      <c r="B961" s="1" t="s">
        <v>1436</v>
      </c>
      <c r="C961" s="1" t="s">
        <v>2109</v>
      </c>
      <c r="D961" s="1" t="s">
        <v>29</v>
      </c>
      <c r="E961" s="1" t="s">
        <v>4390</v>
      </c>
      <c r="F961" s="1" t="s">
        <v>2050</v>
      </c>
      <c r="G961" s="1" t="s">
        <v>3550</v>
      </c>
      <c r="H961" s="1" t="s">
        <v>2052</v>
      </c>
      <c r="I961" s="1" t="s">
        <v>2091</v>
      </c>
      <c r="J961" s="1" t="s">
        <v>4652</v>
      </c>
      <c r="K961" s="1" t="s">
        <v>12</v>
      </c>
      <c r="L961" s="1" t="s">
        <v>2104</v>
      </c>
      <c r="M961" s="1" t="s">
        <v>2094</v>
      </c>
      <c r="N961" s="1" t="s">
        <v>2105</v>
      </c>
      <c r="O961" s="1" t="s">
        <v>3552</v>
      </c>
      <c r="P961" s="1" t="s">
        <v>2179</v>
      </c>
      <c r="Q961" s="1" t="s">
        <v>2057</v>
      </c>
      <c r="R961" s="1" t="s">
        <v>4653</v>
      </c>
      <c r="S961">
        <v>4</v>
      </c>
      <c r="T961">
        <v>1</v>
      </c>
    </row>
    <row r="962" spans="1:20" x14ac:dyDescent="0.25">
      <c r="A962" s="1" t="s">
        <v>643</v>
      </c>
      <c r="B962" s="1" t="s">
        <v>644</v>
      </c>
      <c r="C962" s="1" t="s">
        <v>2173</v>
      </c>
      <c r="D962" s="1" t="s">
        <v>44</v>
      </c>
      <c r="E962" s="1" t="s">
        <v>2415</v>
      </c>
      <c r="F962" s="1" t="s">
        <v>2100</v>
      </c>
      <c r="G962" s="1" t="s">
        <v>3656</v>
      </c>
      <c r="H962" s="1" t="s">
        <v>2052</v>
      </c>
      <c r="I962" s="1" t="s">
        <v>2091</v>
      </c>
      <c r="J962" s="1" t="s">
        <v>4654</v>
      </c>
      <c r="K962" s="1" t="s">
        <v>427</v>
      </c>
      <c r="L962" s="1" t="s">
        <v>2769</v>
      </c>
      <c r="M962" s="1" t="s">
        <v>2094</v>
      </c>
      <c r="N962" s="1" t="s">
        <v>2056</v>
      </c>
      <c r="O962" s="1" t="s">
        <v>3659</v>
      </c>
      <c r="P962" s="1" t="s">
        <v>3660</v>
      </c>
      <c r="Q962" s="1" t="s">
        <v>2057</v>
      </c>
      <c r="R962" s="1" t="s">
        <v>4655</v>
      </c>
      <c r="S962">
        <v>2</v>
      </c>
      <c r="T962">
        <v>8</v>
      </c>
    </row>
    <row r="963" spans="1:20" x14ac:dyDescent="0.25">
      <c r="A963" s="1" t="s">
        <v>921</v>
      </c>
      <c r="B963" s="1" t="s">
        <v>922</v>
      </c>
      <c r="C963" s="1" t="s">
        <v>2148</v>
      </c>
      <c r="D963" s="1" t="s">
        <v>29</v>
      </c>
      <c r="E963" s="1" t="s">
        <v>2372</v>
      </c>
      <c r="F963" s="1" t="s">
        <v>2111</v>
      </c>
      <c r="G963" s="1" t="s">
        <v>2376</v>
      </c>
      <c r="H963" s="1" t="s">
        <v>2052</v>
      </c>
      <c r="I963" s="1" t="s">
        <v>2091</v>
      </c>
      <c r="J963" s="1" t="s">
        <v>4656</v>
      </c>
      <c r="K963" s="1" t="s">
        <v>923</v>
      </c>
      <c r="L963" s="1" t="s">
        <v>4657</v>
      </c>
      <c r="M963" s="1" t="s">
        <v>2094</v>
      </c>
      <c r="N963" s="1" t="s">
        <v>2105</v>
      </c>
      <c r="O963" s="1" t="s">
        <v>2378</v>
      </c>
      <c r="P963" s="1" t="s">
        <v>2379</v>
      </c>
      <c r="Q963" s="1" t="s">
        <v>2057</v>
      </c>
      <c r="R963" s="1" t="s">
        <v>4658</v>
      </c>
      <c r="S963">
        <v>0</v>
      </c>
      <c r="T963">
        <v>7</v>
      </c>
    </row>
    <row r="964" spans="1:20" x14ac:dyDescent="0.25">
      <c r="A964" s="1" t="s">
        <v>726</v>
      </c>
      <c r="B964" s="1" t="s">
        <v>727</v>
      </c>
      <c r="C964" s="1" t="s">
        <v>2173</v>
      </c>
      <c r="D964" s="1" t="s">
        <v>29</v>
      </c>
      <c r="E964" s="1" t="s">
        <v>2415</v>
      </c>
      <c r="F964" s="1" t="s">
        <v>2050</v>
      </c>
      <c r="G964" s="1" t="s">
        <v>2376</v>
      </c>
      <c r="H964" s="1" t="s">
        <v>2052</v>
      </c>
      <c r="I964" s="1" t="s">
        <v>2091</v>
      </c>
      <c r="J964" s="1" t="s">
        <v>4659</v>
      </c>
      <c r="K964" s="1" t="s">
        <v>728</v>
      </c>
      <c r="L964" s="1" t="s">
        <v>4660</v>
      </c>
      <c r="M964" s="1" t="s">
        <v>2094</v>
      </c>
      <c r="N964" s="1" t="s">
        <v>2105</v>
      </c>
      <c r="O964" s="1" t="s">
        <v>2378</v>
      </c>
      <c r="P964" s="1" t="s">
        <v>2379</v>
      </c>
      <c r="Q964" s="1" t="s">
        <v>2057</v>
      </c>
      <c r="R964" s="1" t="s">
        <v>4661</v>
      </c>
      <c r="S964">
        <v>2</v>
      </c>
      <c r="T964">
        <v>3</v>
      </c>
    </row>
    <row r="965" spans="1:20" x14ac:dyDescent="0.25">
      <c r="A965" s="1" t="s">
        <v>1309</v>
      </c>
      <c r="B965" s="1" t="s">
        <v>1310</v>
      </c>
      <c r="C965" s="1" t="s">
        <v>2148</v>
      </c>
      <c r="D965" s="1" t="s">
        <v>44</v>
      </c>
      <c r="E965" s="1" t="s">
        <v>2372</v>
      </c>
      <c r="F965" s="1" t="s">
        <v>2100</v>
      </c>
      <c r="G965" s="1" t="s">
        <v>3645</v>
      </c>
      <c r="H965" s="1" t="s">
        <v>2052</v>
      </c>
      <c r="I965" s="1" t="s">
        <v>2091</v>
      </c>
      <c r="J965" s="1" t="s">
        <v>4662</v>
      </c>
      <c r="K965" s="1" t="s">
        <v>1311</v>
      </c>
      <c r="L965" s="1" t="s">
        <v>4663</v>
      </c>
      <c r="M965" s="1" t="s">
        <v>2094</v>
      </c>
      <c r="N965" s="1" t="s">
        <v>2056</v>
      </c>
      <c r="O965" s="1" t="s">
        <v>3647</v>
      </c>
      <c r="P965" s="1" t="s">
        <v>2054</v>
      </c>
      <c r="Q965" s="1" t="s">
        <v>2057</v>
      </c>
      <c r="R965" s="1" t="s">
        <v>5300</v>
      </c>
      <c r="S965">
        <v>4</v>
      </c>
      <c r="T965">
        <v>2</v>
      </c>
    </row>
    <row r="966" spans="1:20" x14ac:dyDescent="0.25">
      <c r="A966" s="1" t="s">
        <v>1935</v>
      </c>
      <c r="B966" s="1" t="s">
        <v>1936</v>
      </c>
      <c r="C966" s="1" t="s">
        <v>2098</v>
      </c>
      <c r="D966" s="1" t="s">
        <v>1280</v>
      </c>
      <c r="E966" s="1" t="s">
        <v>2165</v>
      </c>
      <c r="F966" s="1" t="s">
        <v>2166</v>
      </c>
      <c r="G966" s="1" t="s">
        <v>4664</v>
      </c>
      <c r="H966" s="1" t="s">
        <v>3067</v>
      </c>
      <c r="I966" s="1" t="s">
        <v>2091</v>
      </c>
      <c r="J966" s="1" t="s">
        <v>4665</v>
      </c>
      <c r="K966" s="1" t="s">
        <v>10</v>
      </c>
      <c r="L966" s="1" t="s">
        <v>57</v>
      </c>
      <c r="M966" s="1" t="s">
        <v>2094</v>
      </c>
      <c r="N966" s="1" t="s">
        <v>2105</v>
      </c>
      <c r="O966" s="1" t="s">
        <v>4666</v>
      </c>
      <c r="P966" s="1" t="s">
        <v>2096</v>
      </c>
      <c r="Q966" s="1" t="s">
        <v>2057</v>
      </c>
      <c r="R966" s="1" t="s">
        <v>4667</v>
      </c>
      <c r="S966">
        <v>0</v>
      </c>
      <c r="T966">
        <v>1</v>
      </c>
    </row>
    <row r="967" spans="1:20" x14ac:dyDescent="0.25">
      <c r="A967" s="1" t="s">
        <v>1983</v>
      </c>
      <c r="B967" s="1" t="s">
        <v>1984</v>
      </c>
      <c r="C967" s="1" t="s">
        <v>2137</v>
      </c>
      <c r="D967" s="1" t="s">
        <v>1280</v>
      </c>
      <c r="E967" s="1" t="s">
        <v>3554</v>
      </c>
      <c r="F967" s="1" t="s">
        <v>2166</v>
      </c>
      <c r="G967" s="1" t="s">
        <v>4664</v>
      </c>
      <c r="H967" s="1" t="s">
        <v>3067</v>
      </c>
      <c r="I967" s="1" t="s">
        <v>2091</v>
      </c>
      <c r="J967" s="1" t="s">
        <v>4668</v>
      </c>
      <c r="K967" s="1" t="s">
        <v>1572</v>
      </c>
      <c r="L967" s="1" t="s">
        <v>57</v>
      </c>
      <c r="M967" s="1" t="s">
        <v>2094</v>
      </c>
      <c r="N967" s="1" t="s">
        <v>2105</v>
      </c>
      <c r="O967" s="1" t="s">
        <v>4666</v>
      </c>
      <c r="P967" s="1" t="s">
        <v>2096</v>
      </c>
      <c r="Q967" s="1" t="s">
        <v>2057</v>
      </c>
      <c r="R967" s="1" t="s">
        <v>4669</v>
      </c>
      <c r="S967">
        <v>0</v>
      </c>
      <c r="T967">
        <v>1</v>
      </c>
    </row>
    <row r="968" spans="1:20" x14ac:dyDescent="0.25">
      <c r="A968" s="1" t="s">
        <v>2010</v>
      </c>
      <c r="B968" s="1" t="s">
        <v>2011</v>
      </c>
      <c r="C968" s="1" t="s">
        <v>2137</v>
      </c>
      <c r="D968" s="1" t="s">
        <v>1280</v>
      </c>
      <c r="E968" s="1" t="s">
        <v>3554</v>
      </c>
      <c r="F968" s="1" t="s">
        <v>2166</v>
      </c>
      <c r="G968" s="1" t="s">
        <v>4670</v>
      </c>
      <c r="H968" s="1" t="s">
        <v>3067</v>
      </c>
      <c r="I968" s="1" t="s">
        <v>2091</v>
      </c>
      <c r="J968" s="1" t="s">
        <v>4672</v>
      </c>
      <c r="K968" s="1" t="s">
        <v>10</v>
      </c>
      <c r="L968" s="1" t="s">
        <v>2230</v>
      </c>
      <c r="M968" s="1" t="s">
        <v>2055</v>
      </c>
      <c r="N968" s="1" t="s">
        <v>2105</v>
      </c>
      <c r="O968" s="1" t="s">
        <v>4671</v>
      </c>
      <c r="P968" s="1" t="s">
        <v>2096</v>
      </c>
      <c r="Q968" s="1" t="s">
        <v>2057</v>
      </c>
      <c r="R968" s="1" t="s">
        <v>4673</v>
      </c>
      <c r="S968">
        <v>0</v>
      </c>
      <c r="T968">
        <v>0.5</v>
      </c>
    </row>
    <row r="969" spans="1:20" x14ac:dyDescent="0.25">
      <c r="A969" s="1" t="s">
        <v>1724</v>
      </c>
      <c r="B969" s="1" t="s">
        <v>1725</v>
      </c>
      <c r="C969" s="1" t="s">
        <v>2136</v>
      </c>
      <c r="D969" s="1" t="s">
        <v>29</v>
      </c>
      <c r="E969" s="1" t="s">
        <v>2372</v>
      </c>
      <c r="F969" s="1" t="s">
        <v>2166</v>
      </c>
      <c r="G969" s="1" t="s">
        <v>4674</v>
      </c>
      <c r="H969" s="1" t="s">
        <v>2052</v>
      </c>
      <c r="I969" s="1" t="s">
        <v>2091</v>
      </c>
      <c r="J969" s="1" t="s">
        <v>4675</v>
      </c>
      <c r="K969" s="1" t="s">
        <v>10</v>
      </c>
      <c r="L969" s="1" t="s">
        <v>2113</v>
      </c>
      <c r="M969" s="1" t="s">
        <v>2094</v>
      </c>
      <c r="N969" s="1" t="s">
        <v>2105</v>
      </c>
      <c r="O969" s="1" t="s">
        <v>4676</v>
      </c>
      <c r="P969" s="1" t="s">
        <v>4677</v>
      </c>
      <c r="Q969" s="1" t="s">
        <v>2057</v>
      </c>
      <c r="R969" s="1" t="s">
        <v>4678</v>
      </c>
      <c r="S969">
        <v>0</v>
      </c>
      <c r="T969">
        <v>5</v>
      </c>
    </row>
    <row r="970" spans="1:20" x14ac:dyDescent="0.25">
      <c r="A970" s="1" t="s">
        <v>1272</v>
      </c>
      <c r="B970" s="1" t="s">
        <v>1273</v>
      </c>
      <c r="C970" s="1" t="s">
        <v>2256</v>
      </c>
      <c r="D970" s="1" t="s">
        <v>44</v>
      </c>
      <c r="E970" s="1" t="s">
        <v>2372</v>
      </c>
      <c r="F970" s="1" t="s">
        <v>2050</v>
      </c>
      <c r="G970" s="1" t="s">
        <v>3957</v>
      </c>
      <c r="H970" s="1" t="s">
        <v>2052</v>
      </c>
      <c r="I970" s="1" t="s">
        <v>2091</v>
      </c>
      <c r="J970" s="1" t="s">
        <v>4679</v>
      </c>
      <c r="K970" s="1" t="s">
        <v>10</v>
      </c>
      <c r="L970" s="1" t="s">
        <v>2113</v>
      </c>
      <c r="M970" s="1" t="s">
        <v>2094</v>
      </c>
      <c r="N970" s="1" t="s">
        <v>2056</v>
      </c>
      <c r="O970" s="1" t="s">
        <v>3959</v>
      </c>
      <c r="P970" s="1" t="s">
        <v>3960</v>
      </c>
      <c r="Q970" s="1" t="s">
        <v>2057</v>
      </c>
      <c r="R970" s="1" t="s">
        <v>4680</v>
      </c>
      <c r="S970">
        <v>0</v>
      </c>
      <c r="T970">
        <v>5</v>
      </c>
    </row>
    <row r="971" spans="1:20" x14ac:dyDescent="0.25">
      <c r="A971" s="1" t="s">
        <v>2004</v>
      </c>
      <c r="B971" s="1" t="s">
        <v>2005</v>
      </c>
      <c r="C971" s="1" t="s">
        <v>2137</v>
      </c>
      <c r="D971" s="1" t="s">
        <v>1280</v>
      </c>
      <c r="E971" s="1" t="s">
        <v>4186</v>
      </c>
      <c r="F971" s="1" t="s">
        <v>2111</v>
      </c>
      <c r="G971" s="1" t="s">
        <v>4681</v>
      </c>
      <c r="H971" s="1" t="s">
        <v>3067</v>
      </c>
      <c r="I971" s="1" t="s">
        <v>2091</v>
      </c>
      <c r="J971" s="1" t="s">
        <v>4682</v>
      </c>
      <c r="K971" s="1" t="s">
        <v>10</v>
      </c>
      <c r="L971" s="1" t="s">
        <v>1933</v>
      </c>
      <c r="M971" s="1" t="s">
        <v>2055</v>
      </c>
      <c r="N971" s="1" t="s">
        <v>2105</v>
      </c>
      <c r="O971" s="1" t="s">
        <v>4683</v>
      </c>
      <c r="P971" s="1" t="s">
        <v>2096</v>
      </c>
      <c r="Q971" s="1" t="s">
        <v>2057</v>
      </c>
      <c r="R971" s="1" t="s">
        <v>4684</v>
      </c>
      <c r="S971">
        <v>0</v>
      </c>
      <c r="T971">
        <v>0.5</v>
      </c>
    </row>
    <row r="972" spans="1:20" x14ac:dyDescent="0.25">
      <c r="A972" s="1" t="s">
        <v>1971</v>
      </c>
      <c r="B972" s="1" t="s">
        <v>1972</v>
      </c>
      <c r="C972" s="1" t="s">
        <v>2137</v>
      </c>
      <c r="D972" s="1" t="s">
        <v>1280</v>
      </c>
      <c r="E972" s="1" t="s">
        <v>4186</v>
      </c>
      <c r="F972" s="1" t="s">
        <v>2166</v>
      </c>
      <c r="G972" s="1" t="s">
        <v>4187</v>
      </c>
      <c r="H972" s="1" t="s">
        <v>3067</v>
      </c>
      <c r="I972" s="1" t="s">
        <v>2091</v>
      </c>
      <c r="J972" s="1" t="s">
        <v>4685</v>
      </c>
      <c r="K972" s="1" t="s">
        <v>1572</v>
      </c>
      <c r="L972" s="1" t="s">
        <v>2140</v>
      </c>
      <c r="M972" s="1" t="s">
        <v>2094</v>
      </c>
      <c r="N972" s="1" t="s">
        <v>2105</v>
      </c>
      <c r="O972" s="1" t="s">
        <v>4191</v>
      </c>
      <c r="P972" s="1" t="s">
        <v>2096</v>
      </c>
      <c r="Q972" s="1" t="s">
        <v>2057</v>
      </c>
      <c r="R972" s="1" t="s">
        <v>4686</v>
      </c>
      <c r="S972">
        <v>0</v>
      </c>
      <c r="T972">
        <v>0</v>
      </c>
    </row>
    <row r="973" spans="1:20" x14ac:dyDescent="0.25">
      <c r="A973" s="1" t="s">
        <v>1961</v>
      </c>
      <c r="B973" s="1" t="s">
        <v>1962</v>
      </c>
      <c r="C973" s="1" t="s">
        <v>2137</v>
      </c>
      <c r="D973" s="1" t="s">
        <v>1280</v>
      </c>
      <c r="E973" s="1" t="s">
        <v>4687</v>
      </c>
      <c r="F973" s="1" t="s">
        <v>2166</v>
      </c>
      <c r="G973" s="1" t="s">
        <v>2167</v>
      </c>
      <c r="H973" s="1" t="s">
        <v>3067</v>
      </c>
      <c r="I973" s="1" t="s">
        <v>2091</v>
      </c>
      <c r="J973" s="1" t="s">
        <v>4688</v>
      </c>
      <c r="K973" s="1" t="s">
        <v>440</v>
      </c>
      <c r="L973" s="1" t="s">
        <v>2140</v>
      </c>
      <c r="M973" s="1" t="s">
        <v>2094</v>
      </c>
      <c r="N973" s="1" t="s">
        <v>2105</v>
      </c>
      <c r="O973" s="1" t="s">
        <v>2169</v>
      </c>
      <c r="P973" s="1" t="s">
        <v>2096</v>
      </c>
      <c r="Q973" s="1" t="s">
        <v>2057</v>
      </c>
      <c r="R973" s="1" t="s">
        <v>4689</v>
      </c>
      <c r="S973">
        <v>0</v>
      </c>
      <c r="T973">
        <v>0</v>
      </c>
    </row>
    <row r="974" spans="1:20" x14ac:dyDescent="0.25">
      <c r="A974" s="1" t="s">
        <v>1853</v>
      </c>
      <c r="B974" s="1" t="s">
        <v>1854</v>
      </c>
      <c r="C974" s="1" t="s">
        <v>2132</v>
      </c>
      <c r="D974" s="1" t="s">
        <v>1280</v>
      </c>
      <c r="E974" s="1" t="s">
        <v>4687</v>
      </c>
      <c r="F974" s="1" t="s">
        <v>2166</v>
      </c>
      <c r="G974" s="1" t="s">
        <v>4113</v>
      </c>
      <c r="H974" s="1" t="s">
        <v>3067</v>
      </c>
      <c r="I974" s="1" t="s">
        <v>2091</v>
      </c>
      <c r="J974" s="1" t="s">
        <v>4690</v>
      </c>
      <c r="K974" s="1" t="s">
        <v>10</v>
      </c>
      <c r="L974" s="1" t="s">
        <v>2274</v>
      </c>
      <c r="M974" s="1" t="s">
        <v>2094</v>
      </c>
      <c r="N974" s="1" t="s">
        <v>2105</v>
      </c>
      <c r="O974" s="1" t="s">
        <v>4115</v>
      </c>
      <c r="P974" s="1" t="s">
        <v>2096</v>
      </c>
      <c r="Q974" s="1" t="s">
        <v>2057</v>
      </c>
      <c r="R974" s="1" t="s">
        <v>4691</v>
      </c>
      <c r="S974">
        <v>0</v>
      </c>
      <c r="T974">
        <v>2</v>
      </c>
    </row>
    <row r="975" spans="1:20" x14ac:dyDescent="0.25">
      <c r="A975" s="1" t="s">
        <v>1661</v>
      </c>
      <c r="B975" s="1" t="s">
        <v>1662</v>
      </c>
      <c r="C975" s="1" t="s">
        <v>2120</v>
      </c>
      <c r="D975" s="1" t="s">
        <v>1280</v>
      </c>
      <c r="E975" s="1" t="s">
        <v>4692</v>
      </c>
      <c r="F975" s="1" t="s">
        <v>2166</v>
      </c>
      <c r="G975" s="1" t="s">
        <v>4113</v>
      </c>
      <c r="H975" s="1" t="s">
        <v>3067</v>
      </c>
      <c r="I975" s="1" t="s">
        <v>2091</v>
      </c>
      <c r="J975" s="1" t="s">
        <v>4693</v>
      </c>
      <c r="K975" s="1" t="s">
        <v>10</v>
      </c>
      <c r="L975" s="1" t="s">
        <v>2134</v>
      </c>
      <c r="M975" s="1" t="s">
        <v>2094</v>
      </c>
      <c r="N975" s="1" t="s">
        <v>2105</v>
      </c>
      <c r="O975" s="1" t="s">
        <v>4115</v>
      </c>
      <c r="P975" s="1" t="s">
        <v>2096</v>
      </c>
      <c r="Q975" s="1" t="s">
        <v>2057</v>
      </c>
      <c r="R975" s="1" t="s">
        <v>4694</v>
      </c>
      <c r="S975">
        <v>0</v>
      </c>
      <c r="T975">
        <v>3</v>
      </c>
    </row>
    <row r="976" spans="1:20" x14ac:dyDescent="0.25">
      <c r="A976" s="1" t="s">
        <v>1891</v>
      </c>
      <c r="B976" s="1" t="s">
        <v>1892</v>
      </c>
      <c r="C976" s="1" t="s">
        <v>2132</v>
      </c>
      <c r="D976" s="1" t="s">
        <v>29</v>
      </c>
      <c r="E976" s="1" t="s">
        <v>4687</v>
      </c>
      <c r="F976" s="1" t="s">
        <v>2111</v>
      </c>
      <c r="G976" s="1" t="s">
        <v>2124</v>
      </c>
      <c r="H976" s="1" t="s">
        <v>2052</v>
      </c>
      <c r="I976" s="1" t="s">
        <v>2091</v>
      </c>
      <c r="J976" s="1" t="s">
        <v>4695</v>
      </c>
      <c r="K976" s="1" t="s">
        <v>1572</v>
      </c>
      <c r="L976" s="1" t="s">
        <v>2104</v>
      </c>
      <c r="M976" s="1" t="s">
        <v>2094</v>
      </c>
      <c r="N976" s="1" t="s">
        <v>2105</v>
      </c>
      <c r="O976" s="1" t="s">
        <v>2127</v>
      </c>
      <c r="P976" s="1" t="s">
        <v>2096</v>
      </c>
      <c r="Q976" s="1" t="s">
        <v>2057</v>
      </c>
      <c r="R976" s="1" t="s">
        <v>4696</v>
      </c>
      <c r="S976">
        <v>0</v>
      </c>
      <c r="T976">
        <v>1</v>
      </c>
    </row>
    <row r="977" spans="1:20" x14ac:dyDescent="0.25">
      <c r="A977" s="1" t="s">
        <v>1437</v>
      </c>
      <c r="B977" s="1" t="s">
        <v>1438</v>
      </c>
      <c r="C977" s="1" t="s">
        <v>2109</v>
      </c>
      <c r="D977" s="1" t="s">
        <v>29</v>
      </c>
      <c r="E977" s="1" t="s">
        <v>4692</v>
      </c>
      <c r="F977" s="1" t="s">
        <v>2166</v>
      </c>
      <c r="G977" s="1" t="s">
        <v>4113</v>
      </c>
      <c r="H977" s="1" t="s">
        <v>2052</v>
      </c>
      <c r="I977" s="1" t="s">
        <v>2091</v>
      </c>
      <c r="J977" s="1" t="s">
        <v>4697</v>
      </c>
      <c r="K977" s="1" t="s">
        <v>10</v>
      </c>
      <c r="L977" s="1" t="s">
        <v>2113</v>
      </c>
      <c r="M977" s="1" t="s">
        <v>2094</v>
      </c>
      <c r="N977" s="1" t="s">
        <v>2105</v>
      </c>
      <c r="O977" s="1" t="s">
        <v>4115</v>
      </c>
      <c r="P977" s="1" t="s">
        <v>2096</v>
      </c>
      <c r="Q977" s="1" t="s">
        <v>2057</v>
      </c>
      <c r="R977" s="1" t="s">
        <v>4698</v>
      </c>
      <c r="S977">
        <v>0</v>
      </c>
      <c r="T977">
        <v>5</v>
      </c>
    </row>
    <row r="978" spans="1:20" x14ac:dyDescent="0.25">
      <c r="A978" s="1" t="s">
        <v>1915</v>
      </c>
      <c r="B978" s="1" t="s">
        <v>1916</v>
      </c>
      <c r="C978" s="1" t="s">
        <v>2098</v>
      </c>
      <c r="D978" s="1" t="s">
        <v>999</v>
      </c>
      <c r="E978" s="1" t="s">
        <v>4687</v>
      </c>
      <c r="F978" s="1" t="s">
        <v>2166</v>
      </c>
      <c r="G978" s="1" t="s">
        <v>4699</v>
      </c>
      <c r="H978" s="1" t="s">
        <v>2125</v>
      </c>
      <c r="I978" s="1" t="s">
        <v>2091</v>
      </c>
      <c r="J978" s="1" t="s">
        <v>4700</v>
      </c>
      <c r="K978" s="1" t="s">
        <v>1572</v>
      </c>
      <c r="L978" s="1" t="s">
        <v>2104</v>
      </c>
      <c r="M978" s="1" t="s">
        <v>2094</v>
      </c>
      <c r="N978" s="1" t="s">
        <v>2105</v>
      </c>
      <c r="O978" s="1" t="s">
        <v>4701</v>
      </c>
      <c r="P978" s="1" t="s">
        <v>2096</v>
      </c>
      <c r="Q978" s="1" t="s">
        <v>2057</v>
      </c>
      <c r="R978" s="1" t="s">
        <v>4702</v>
      </c>
      <c r="S978">
        <v>0</v>
      </c>
      <c r="T978">
        <v>1</v>
      </c>
    </row>
    <row r="979" spans="1:20" x14ac:dyDescent="0.25">
      <c r="A979" s="1" t="s">
        <v>1649</v>
      </c>
      <c r="B979" s="1" t="s">
        <v>1650</v>
      </c>
      <c r="C979" s="1" t="s">
        <v>2120</v>
      </c>
      <c r="D979" s="1" t="s">
        <v>29</v>
      </c>
      <c r="E979" s="1" t="s">
        <v>2372</v>
      </c>
      <c r="F979" s="1" t="s">
        <v>2166</v>
      </c>
      <c r="G979" s="1" t="s">
        <v>4703</v>
      </c>
      <c r="H979" s="1" t="s">
        <v>2052</v>
      </c>
      <c r="I979" s="1" t="s">
        <v>2091</v>
      </c>
      <c r="J979" s="1" t="s">
        <v>4704</v>
      </c>
      <c r="K979" s="1" t="s">
        <v>10</v>
      </c>
      <c r="L979" s="1" t="s">
        <v>2134</v>
      </c>
      <c r="M979" s="1" t="s">
        <v>2094</v>
      </c>
      <c r="N979" s="1" t="s">
        <v>2105</v>
      </c>
      <c r="O979" s="1" t="s">
        <v>4705</v>
      </c>
      <c r="P979" s="1" t="s">
        <v>3070</v>
      </c>
      <c r="Q979" s="1" t="s">
        <v>2057</v>
      </c>
      <c r="R979" s="1" t="s">
        <v>4706</v>
      </c>
      <c r="S979">
        <v>0</v>
      </c>
      <c r="T979">
        <v>3</v>
      </c>
    </row>
    <row r="980" spans="1:20" x14ac:dyDescent="0.25">
      <c r="A980" s="1" t="s">
        <v>1274</v>
      </c>
      <c r="B980" s="1" t="s">
        <v>1275</v>
      </c>
      <c r="C980" s="1" t="s">
        <v>2256</v>
      </c>
      <c r="D980" s="1" t="s">
        <v>44</v>
      </c>
      <c r="E980" s="1" t="s">
        <v>2372</v>
      </c>
      <c r="F980" s="1" t="s">
        <v>2050</v>
      </c>
      <c r="G980" s="1" t="s">
        <v>4703</v>
      </c>
      <c r="H980" s="1" t="s">
        <v>2052</v>
      </c>
      <c r="I980" s="1" t="s">
        <v>2091</v>
      </c>
      <c r="J980" s="1" t="s">
        <v>4707</v>
      </c>
      <c r="K980" s="1" t="s">
        <v>10</v>
      </c>
      <c r="L980" s="1" t="s">
        <v>2093</v>
      </c>
      <c r="M980" s="1" t="s">
        <v>2094</v>
      </c>
      <c r="N980" s="1" t="s">
        <v>2056</v>
      </c>
      <c r="O980" s="1" t="s">
        <v>4705</v>
      </c>
      <c r="P980" s="1" t="s">
        <v>3070</v>
      </c>
      <c r="Q980" s="1" t="s">
        <v>2057</v>
      </c>
      <c r="R980" s="1" t="s">
        <v>4708</v>
      </c>
      <c r="S980">
        <v>0</v>
      </c>
      <c r="T980">
        <v>7</v>
      </c>
    </row>
    <row r="981" spans="1:20" x14ac:dyDescent="0.25">
      <c r="A981" s="1" t="s">
        <v>1276</v>
      </c>
      <c r="B981" s="1" t="s">
        <v>1277</v>
      </c>
      <c r="C981" s="1" t="s">
        <v>2256</v>
      </c>
      <c r="D981" s="1" t="s">
        <v>44</v>
      </c>
      <c r="E981" s="1" t="s">
        <v>2372</v>
      </c>
      <c r="F981" s="1" t="s">
        <v>2050</v>
      </c>
      <c r="G981" s="1" t="s">
        <v>4138</v>
      </c>
      <c r="H981" s="1" t="s">
        <v>2052</v>
      </c>
      <c r="I981" s="1" t="s">
        <v>2091</v>
      </c>
      <c r="J981" s="1" t="s">
        <v>4709</v>
      </c>
      <c r="K981" s="1" t="s">
        <v>10</v>
      </c>
      <c r="L981" s="1" t="s">
        <v>2113</v>
      </c>
      <c r="M981" s="1" t="s">
        <v>2094</v>
      </c>
      <c r="N981" s="1" t="s">
        <v>2056</v>
      </c>
      <c r="O981" s="1" t="s">
        <v>4140</v>
      </c>
      <c r="P981" s="1" t="s">
        <v>4141</v>
      </c>
      <c r="Q981" s="1" t="s">
        <v>2057</v>
      </c>
      <c r="R981" s="1" t="s">
        <v>4710</v>
      </c>
      <c r="S981">
        <v>0</v>
      </c>
      <c r="T981">
        <v>5</v>
      </c>
    </row>
    <row r="982" spans="1:20" x14ac:dyDescent="0.25">
      <c r="A982" s="1" t="s">
        <v>945</v>
      </c>
      <c r="B982" s="1" t="s">
        <v>946</v>
      </c>
      <c r="C982" s="1" t="s">
        <v>2148</v>
      </c>
      <c r="D982" s="1" t="s">
        <v>44</v>
      </c>
      <c r="E982" s="1" t="s">
        <v>2214</v>
      </c>
      <c r="F982" s="1" t="s">
        <v>2050</v>
      </c>
      <c r="G982" s="1" t="s">
        <v>2353</v>
      </c>
      <c r="H982" s="1" t="s">
        <v>2052</v>
      </c>
      <c r="I982" s="1" t="s">
        <v>2091</v>
      </c>
      <c r="J982" s="1" t="s">
        <v>4711</v>
      </c>
      <c r="K982" s="1" t="s">
        <v>10</v>
      </c>
      <c r="L982" s="1" t="s">
        <v>2113</v>
      </c>
      <c r="M982" s="1" t="s">
        <v>2094</v>
      </c>
      <c r="N982" s="1" t="s">
        <v>2056</v>
      </c>
      <c r="O982" s="1" t="s">
        <v>2355</v>
      </c>
      <c r="P982" s="1" t="s">
        <v>2356</v>
      </c>
      <c r="Q982" s="1" t="s">
        <v>2057</v>
      </c>
      <c r="R982" s="1" t="s">
        <v>4712</v>
      </c>
      <c r="S982">
        <v>0</v>
      </c>
      <c r="T982">
        <v>5</v>
      </c>
    </row>
    <row r="983" spans="1:20" x14ac:dyDescent="0.25">
      <c r="A983" s="1" t="s">
        <v>1801</v>
      </c>
      <c r="B983" s="1" t="s">
        <v>1802</v>
      </c>
      <c r="C983" s="1" t="s">
        <v>2136</v>
      </c>
      <c r="D983" s="1" t="s">
        <v>29</v>
      </c>
      <c r="E983" s="1" t="s">
        <v>4692</v>
      </c>
      <c r="F983" s="1" t="s">
        <v>2100</v>
      </c>
      <c r="G983" s="1" t="s">
        <v>4713</v>
      </c>
      <c r="H983" s="1" t="s">
        <v>2052</v>
      </c>
      <c r="I983" s="1" t="s">
        <v>2091</v>
      </c>
      <c r="J983" s="1" t="s">
        <v>4714</v>
      </c>
      <c r="K983" s="1" t="s">
        <v>10</v>
      </c>
      <c r="L983" s="1" t="s">
        <v>4715</v>
      </c>
      <c r="M983" s="1" t="s">
        <v>2094</v>
      </c>
      <c r="N983" s="1" t="s">
        <v>2105</v>
      </c>
      <c r="O983" s="1" t="s">
        <v>4716</v>
      </c>
      <c r="P983" s="1" t="s">
        <v>2096</v>
      </c>
      <c r="Q983" s="1" t="s">
        <v>2057</v>
      </c>
      <c r="R983" s="1" t="s">
        <v>4717</v>
      </c>
      <c r="S983">
        <v>0</v>
      </c>
      <c r="T983">
        <v>0</v>
      </c>
    </row>
    <row r="984" spans="1:20" x14ac:dyDescent="0.25">
      <c r="A984" s="1" t="s">
        <v>1799</v>
      </c>
      <c r="B984" s="1" t="s">
        <v>1800</v>
      </c>
      <c r="C984" s="1" t="s">
        <v>2136</v>
      </c>
      <c r="D984" s="1" t="s">
        <v>29</v>
      </c>
      <c r="E984" s="1" t="s">
        <v>4692</v>
      </c>
      <c r="F984" s="1" t="s">
        <v>2100</v>
      </c>
      <c r="G984" s="1" t="s">
        <v>4713</v>
      </c>
      <c r="H984" s="1" t="s">
        <v>2052</v>
      </c>
      <c r="I984" s="1" t="s">
        <v>2091</v>
      </c>
      <c r="J984" s="1" t="s">
        <v>4718</v>
      </c>
      <c r="K984" s="1" t="s">
        <v>10</v>
      </c>
      <c r="L984" s="1" t="s">
        <v>4719</v>
      </c>
      <c r="M984" s="1" t="s">
        <v>2094</v>
      </c>
      <c r="N984" s="1" t="s">
        <v>2105</v>
      </c>
      <c r="O984" s="1" t="s">
        <v>4716</v>
      </c>
      <c r="P984" s="1" t="s">
        <v>2096</v>
      </c>
      <c r="Q984" s="1" t="s">
        <v>2057</v>
      </c>
      <c r="R984" s="1" t="s">
        <v>4720</v>
      </c>
      <c r="S984">
        <v>0</v>
      </c>
      <c r="T984">
        <v>3</v>
      </c>
    </row>
    <row r="985" spans="1:20" x14ac:dyDescent="0.25">
      <c r="A985" s="1" t="s">
        <v>1994</v>
      </c>
      <c r="B985" s="1" t="s">
        <v>1995</v>
      </c>
      <c r="C985" s="1" t="s">
        <v>2137</v>
      </c>
      <c r="D985" s="1" t="s">
        <v>29</v>
      </c>
      <c r="E985" s="1" t="s">
        <v>4186</v>
      </c>
      <c r="F985" s="1" t="s">
        <v>2166</v>
      </c>
      <c r="G985" s="1" t="s">
        <v>4721</v>
      </c>
      <c r="H985" s="1" t="s">
        <v>2052</v>
      </c>
      <c r="I985" s="1" t="s">
        <v>2091</v>
      </c>
      <c r="J985" s="1" t="s">
        <v>4722</v>
      </c>
      <c r="K985" s="1" t="s">
        <v>10</v>
      </c>
      <c r="L985" s="1" t="s">
        <v>57</v>
      </c>
      <c r="M985" s="1" t="s">
        <v>2055</v>
      </c>
      <c r="N985" s="1" t="s">
        <v>2105</v>
      </c>
      <c r="O985" s="1" t="s">
        <v>4723</v>
      </c>
      <c r="P985" s="1" t="s">
        <v>2054</v>
      </c>
      <c r="Q985" s="1" t="s">
        <v>2057</v>
      </c>
      <c r="R985" s="1" t="s">
        <v>4724</v>
      </c>
      <c r="S985">
        <v>0</v>
      </c>
      <c r="T985">
        <v>1</v>
      </c>
    </row>
    <row r="986" spans="1:20" x14ac:dyDescent="0.25">
      <c r="A986" s="1" t="s">
        <v>1859</v>
      </c>
      <c r="B986" s="1" t="s">
        <v>1860</v>
      </c>
      <c r="C986" s="1" t="s">
        <v>2132</v>
      </c>
      <c r="D986" s="1" t="s">
        <v>1280</v>
      </c>
      <c r="E986" s="1" t="s">
        <v>4687</v>
      </c>
      <c r="F986" s="1" t="s">
        <v>2166</v>
      </c>
      <c r="G986" s="1" t="s">
        <v>4113</v>
      </c>
      <c r="H986" s="1" t="s">
        <v>3067</v>
      </c>
      <c r="I986" s="1" t="s">
        <v>2091</v>
      </c>
      <c r="J986" s="1" t="s">
        <v>4725</v>
      </c>
      <c r="K986" s="1" t="s">
        <v>10</v>
      </c>
      <c r="L986" s="1" t="s">
        <v>2104</v>
      </c>
      <c r="M986" s="1" t="s">
        <v>2094</v>
      </c>
      <c r="N986" s="1" t="s">
        <v>2105</v>
      </c>
      <c r="O986" s="1" t="s">
        <v>4115</v>
      </c>
      <c r="P986" s="1" t="s">
        <v>2096</v>
      </c>
      <c r="Q986" s="1" t="s">
        <v>2057</v>
      </c>
      <c r="R986" s="1" t="s">
        <v>4726</v>
      </c>
      <c r="S986">
        <v>0</v>
      </c>
      <c r="T986">
        <v>1</v>
      </c>
    </row>
    <row r="987" spans="1:20" x14ac:dyDescent="0.25">
      <c r="A987" s="1" t="s">
        <v>1937</v>
      </c>
      <c r="B987" s="1" t="s">
        <v>1938</v>
      </c>
      <c r="C987" s="1" t="s">
        <v>2098</v>
      </c>
      <c r="D987" s="1" t="s">
        <v>1280</v>
      </c>
      <c r="E987" s="1" t="s">
        <v>4186</v>
      </c>
      <c r="F987" s="1" t="s">
        <v>2166</v>
      </c>
      <c r="G987" s="1" t="s">
        <v>4721</v>
      </c>
      <c r="H987" s="1" t="s">
        <v>3067</v>
      </c>
      <c r="I987" s="1" t="s">
        <v>2091</v>
      </c>
      <c r="J987" s="1" t="s">
        <v>4727</v>
      </c>
      <c r="K987" s="1" t="s">
        <v>10</v>
      </c>
      <c r="L987" s="1" t="s">
        <v>57</v>
      </c>
      <c r="M987" s="1" t="s">
        <v>2094</v>
      </c>
      <c r="N987" s="1" t="s">
        <v>2105</v>
      </c>
      <c r="O987" s="1" t="s">
        <v>4723</v>
      </c>
      <c r="P987" s="1" t="s">
        <v>2054</v>
      </c>
      <c r="Q987" s="1" t="s">
        <v>2057</v>
      </c>
      <c r="R987" s="1" t="s">
        <v>4728</v>
      </c>
      <c r="S987">
        <v>0</v>
      </c>
      <c r="T987">
        <v>1</v>
      </c>
    </row>
    <row r="988" spans="1:20" x14ac:dyDescent="0.25">
      <c r="A988" s="1" t="s">
        <v>1911</v>
      </c>
      <c r="B988" s="1" t="s">
        <v>1912</v>
      </c>
      <c r="C988" s="1" t="s">
        <v>2098</v>
      </c>
      <c r="D988" s="1" t="s">
        <v>1280</v>
      </c>
      <c r="E988" s="1" t="s">
        <v>4687</v>
      </c>
      <c r="F988" s="1" t="s">
        <v>2166</v>
      </c>
      <c r="G988" s="1" t="s">
        <v>4721</v>
      </c>
      <c r="H988" s="1" t="s">
        <v>3067</v>
      </c>
      <c r="I988" s="1" t="s">
        <v>2091</v>
      </c>
      <c r="J988" s="1" t="s">
        <v>4729</v>
      </c>
      <c r="K988" s="1" t="s">
        <v>10</v>
      </c>
      <c r="L988" s="1" t="s">
        <v>2104</v>
      </c>
      <c r="M988" s="1" t="s">
        <v>2094</v>
      </c>
      <c r="N988" s="1" t="s">
        <v>2105</v>
      </c>
      <c r="O988" s="1" t="s">
        <v>4723</v>
      </c>
      <c r="P988" s="1" t="s">
        <v>2054</v>
      </c>
      <c r="Q988" s="1" t="s">
        <v>2057</v>
      </c>
      <c r="R988" s="1" t="s">
        <v>4730</v>
      </c>
      <c r="S988">
        <v>0</v>
      </c>
      <c r="T988">
        <v>1</v>
      </c>
    </row>
    <row r="989" spans="1:20" x14ac:dyDescent="0.25">
      <c r="A989" s="1" t="s">
        <v>1985</v>
      </c>
      <c r="B989" s="1" t="s">
        <v>1986</v>
      </c>
      <c r="C989" s="1" t="s">
        <v>2137</v>
      </c>
      <c r="D989" s="1" t="s">
        <v>1280</v>
      </c>
      <c r="E989" s="1" t="s">
        <v>4186</v>
      </c>
      <c r="F989" s="1" t="s">
        <v>2166</v>
      </c>
      <c r="G989" s="1" t="s">
        <v>4721</v>
      </c>
      <c r="H989" s="1" t="s">
        <v>3067</v>
      </c>
      <c r="I989" s="1" t="s">
        <v>2091</v>
      </c>
      <c r="J989" s="1" t="s">
        <v>4731</v>
      </c>
      <c r="K989" s="1" t="s">
        <v>10</v>
      </c>
      <c r="L989" s="1" t="s">
        <v>1933</v>
      </c>
      <c r="M989" s="1" t="s">
        <v>2094</v>
      </c>
      <c r="N989" s="1" t="s">
        <v>2105</v>
      </c>
      <c r="O989" s="1" t="s">
        <v>4723</v>
      </c>
      <c r="P989" s="1" t="s">
        <v>2096</v>
      </c>
      <c r="Q989" s="1" t="s">
        <v>2057</v>
      </c>
      <c r="R989" s="1" t="s">
        <v>4732</v>
      </c>
      <c r="S989">
        <v>0</v>
      </c>
      <c r="T989">
        <v>0.5</v>
      </c>
    </row>
    <row r="990" spans="1:20" x14ac:dyDescent="0.25">
      <c r="A990" s="1" t="s">
        <v>1855</v>
      </c>
      <c r="B990" s="1" t="s">
        <v>1856</v>
      </c>
      <c r="C990" s="1" t="s">
        <v>2132</v>
      </c>
      <c r="D990" s="1" t="s">
        <v>1280</v>
      </c>
      <c r="E990" s="1" t="s">
        <v>4687</v>
      </c>
      <c r="F990" s="1" t="s">
        <v>2166</v>
      </c>
      <c r="G990" s="1" t="s">
        <v>4721</v>
      </c>
      <c r="H990" s="1" t="s">
        <v>3067</v>
      </c>
      <c r="I990" s="1" t="s">
        <v>2091</v>
      </c>
      <c r="J990" s="1" t="s">
        <v>4733</v>
      </c>
      <c r="K990" s="1" t="s">
        <v>10</v>
      </c>
      <c r="L990" s="1" t="s">
        <v>2134</v>
      </c>
      <c r="M990" s="1" t="s">
        <v>2094</v>
      </c>
      <c r="N990" s="1" t="s">
        <v>2105</v>
      </c>
      <c r="O990" s="1" t="s">
        <v>4723</v>
      </c>
      <c r="P990" s="1" t="s">
        <v>2054</v>
      </c>
      <c r="Q990" s="1" t="s">
        <v>2057</v>
      </c>
      <c r="R990" s="1" t="s">
        <v>4734</v>
      </c>
      <c r="S990">
        <v>0</v>
      </c>
      <c r="T990">
        <v>3</v>
      </c>
    </row>
    <row r="991" spans="1:20" x14ac:dyDescent="0.25">
      <c r="A991" s="1" t="s">
        <v>1735</v>
      </c>
      <c r="B991" s="1" t="s">
        <v>1736</v>
      </c>
      <c r="C991" s="1" t="s">
        <v>2136</v>
      </c>
      <c r="D991" s="1" t="s">
        <v>1280</v>
      </c>
      <c r="E991" s="1" t="s">
        <v>4687</v>
      </c>
      <c r="F991" s="1" t="s">
        <v>2166</v>
      </c>
      <c r="G991" s="1" t="s">
        <v>4735</v>
      </c>
      <c r="H991" s="1" t="s">
        <v>3067</v>
      </c>
      <c r="I991" s="1" t="s">
        <v>2091</v>
      </c>
      <c r="J991" s="1" t="s">
        <v>4736</v>
      </c>
      <c r="K991" s="1" t="s">
        <v>10</v>
      </c>
      <c r="L991" s="1" t="s">
        <v>5129</v>
      </c>
      <c r="M991" s="1" t="s">
        <v>2094</v>
      </c>
      <c r="N991" s="1" t="s">
        <v>2105</v>
      </c>
      <c r="O991" s="1" t="s">
        <v>4737</v>
      </c>
      <c r="P991" s="1" t="s">
        <v>4738</v>
      </c>
      <c r="Q991" s="1" t="s">
        <v>2057</v>
      </c>
      <c r="R991" s="1" t="s">
        <v>4739</v>
      </c>
      <c r="S991">
        <v>0</v>
      </c>
      <c r="T991">
        <v>2</v>
      </c>
    </row>
    <row r="992" spans="1:20" x14ac:dyDescent="0.25">
      <c r="A992" s="1" t="s">
        <v>1777</v>
      </c>
      <c r="B992" s="1" t="s">
        <v>5035</v>
      </c>
      <c r="C992" s="1" t="s">
        <v>2132</v>
      </c>
      <c r="D992" s="1" t="s">
        <v>1280</v>
      </c>
      <c r="E992" s="1" t="s">
        <v>4687</v>
      </c>
      <c r="F992" s="1" t="s">
        <v>2166</v>
      </c>
      <c r="G992" s="1" t="s">
        <v>5036</v>
      </c>
      <c r="H992" s="1" t="s">
        <v>3067</v>
      </c>
      <c r="I992" s="1" t="s">
        <v>2091</v>
      </c>
      <c r="J992" s="1" t="s">
        <v>5037</v>
      </c>
      <c r="K992" s="1" t="s">
        <v>10</v>
      </c>
      <c r="L992" s="1" t="s">
        <v>5038</v>
      </c>
      <c r="M992" s="1" t="s">
        <v>2094</v>
      </c>
      <c r="N992" s="1" t="s">
        <v>2105</v>
      </c>
      <c r="O992" s="1" t="s">
        <v>5039</v>
      </c>
      <c r="P992" s="1" t="s">
        <v>2096</v>
      </c>
      <c r="Q992" s="1" t="s">
        <v>2057</v>
      </c>
      <c r="R992" s="1" t="s">
        <v>5040</v>
      </c>
      <c r="S992">
        <v>0</v>
      </c>
      <c r="T992">
        <v>2</v>
      </c>
    </row>
    <row r="993" spans="1:20" x14ac:dyDescent="0.25">
      <c r="A993" s="1" t="s">
        <v>5041</v>
      </c>
      <c r="B993" s="1" t="s">
        <v>5042</v>
      </c>
      <c r="C993" s="1" t="s">
        <v>2136</v>
      </c>
      <c r="D993" s="1" t="s">
        <v>1280</v>
      </c>
      <c r="E993" s="1" t="s">
        <v>4692</v>
      </c>
      <c r="F993" s="1" t="s">
        <v>2166</v>
      </c>
      <c r="G993" s="1" t="s">
        <v>5036</v>
      </c>
      <c r="H993" s="1" t="s">
        <v>3067</v>
      </c>
      <c r="I993" s="1" t="s">
        <v>2091</v>
      </c>
      <c r="J993" s="1" t="s">
        <v>4740</v>
      </c>
      <c r="K993" s="1" t="s">
        <v>10</v>
      </c>
      <c r="L993" s="1" t="s">
        <v>5043</v>
      </c>
      <c r="M993" s="1" t="s">
        <v>2094</v>
      </c>
      <c r="N993" s="1" t="s">
        <v>2105</v>
      </c>
      <c r="O993" s="1" t="s">
        <v>5039</v>
      </c>
      <c r="P993" s="1" t="s">
        <v>2096</v>
      </c>
      <c r="Q993" s="1" t="s">
        <v>2057</v>
      </c>
      <c r="R993" s="1" t="s">
        <v>5074</v>
      </c>
      <c r="S993">
        <v>0</v>
      </c>
      <c r="T993">
        <v>4</v>
      </c>
    </row>
    <row r="994" spans="1:20" x14ac:dyDescent="0.25">
      <c r="A994" s="1" t="s">
        <v>1879</v>
      </c>
      <c r="B994" s="1" t="s">
        <v>1880</v>
      </c>
      <c r="C994" s="1" t="s">
        <v>2132</v>
      </c>
      <c r="D994" s="1" t="s">
        <v>1280</v>
      </c>
      <c r="E994" s="1" t="s">
        <v>4687</v>
      </c>
      <c r="F994" s="1" t="s">
        <v>2166</v>
      </c>
      <c r="G994" s="1" t="s">
        <v>4721</v>
      </c>
      <c r="H994" s="1" t="s">
        <v>3067</v>
      </c>
      <c r="I994" s="1" t="s">
        <v>2091</v>
      </c>
      <c r="J994" s="1" t="s">
        <v>4741</v>
      </c>
      <c r="K994" s="1" t="s">
        <v>10</v>
      </c>
      <c r="L994" s="1" t="s">
        <v>4742</v>
      </c>
      <c r="M994" s="1" t="s">
        <v>2094</v>
      </c>
      <c r="N994" s="1" t="s">
        <v>2105</v>
      </c>
      <c r="O994" s="1" t="s">
        <v>4723</v>
      </c>
      <c r="P994" s="1" t="s">
        <v>2054</v>
      </c>
      <c r="Q994" s="1" t="s">
        <v>2057</v>
      </c>
      <c r="R994" s="1" t="s">
        <v>4743</v>
      </c>
      <c r="S994">
        <v>0</v>
      </c>
      <c r="T994">
        <v>1</v>
      </c>
    </row>
    <row r="995" spans="1:20" x14ac:dyDescent="0.25">
      <c r="A995" s="1" t="s">
        <v>1377</v>
      </c>
      <c r="B995" s="1" t="s">
        <v>1378</v>
      </c>
      <c r="C995" s="1" t="s">
        <v>2256</v>
      </c>
      <c r="D995" s="1" t="s">
        <v>29</v>
      </c>
      <c r="E995" s="1" t="s">
        <v>2372</v>
      </c>
      <c r="F995" s="1" t="s">
        <v>2166</v>
      </c>
      <c r="G995" s="1" t="s">
        <v>4744</v>
      </c>
      <c r="H995" s="1" t="s">
        <v>2052</v>
      </c>
      <c r="I995" s="1" t="s">
        <v>2091</v>
      </c>
      <c r="J995" s="1" t="s">
        <v>4745</v>
      </c>
      <c r="K995" s="1" t="s">
        <v>10</v>
      </c>
      <c r="L995" s="1" t="s">
        <v>2134</v>
      </c>
      <c r="M995" s="1" t="s">
        <v>2094</v>
      </c>
      <c r="N995" s="1" t="s">
        <v>2105</v>
      </c>
      <c r="O995" s="1" t="s">
        <v>4746</v>
      </c>
      <c r="P995" s="1" t="s">
        <v>4747</v>
      </c>
      <c r="Q995" s="1" t="s">
        <v>2057</v>
      </c>
      <c r="R995" s="1" t="s">
        <v>4748</v>
      </c>
      <c r="S995">
        <v>0</v>
      </c>
      <c r="T995">
        <v>3</v>
      </c>
    </row>
    <row r="996" spans="1:20" x14ac:dyDescent="0.25">
      <c r="A996" s="1" t="s">
        <v>868</v>
      </c>
      <c r="B996" s="1" t="s">
        <v>869</v>
      </c>
      <c r="C996" s="1" t="s">
        <v>2148</v>
      </c>
      <c r="D996" s="1" t="s">
        <v>44</v>
      </c>
      <c r="E996" s="1" t="s">
        <v>2372</v>
      </c>
      <c r="F996" s="1" t="s">
        <v>2050</v>
      </c>
      <c r="G996" s="1" t="s">
        <v>4744</v>
      </c>
      <c r="H996" s="1" t="s">
        <v>2052</v>
      </c>
      <c r="I996" s="1" t="s">
        <v>2091</v>
      </c>
      <c r="J996" s="1" t="s">
        <v>4749</v>
      </c>
      <c r="K996" s="1" t="s">
        <v>870</v>
      </c>
      <c r="L996" s="1" t="s">
        <v>2134</v>
      </c>
      <c r="M996" s="1" t="s">
        <v>2094</v>
      </c>
      <c r="N996" s="1" t="s">
        <v>2056</v>
      </c>
      <c r="O996" s="1" t="s">
        <v>4746</v>
      </c>
      <c r="P996" s="1" t="s">
        <v>4747</v>
      </c>
      <c r="Q996" s="1" t="s">
        <v>2057</v>
      </c>
      <c r="R996" s="1" t="s">
        <v>4750</v>
      </c>
      <c r="S996">
        <v>4</v>
      </c>
      <c r="T996">
        <v>3</v>
      </c>
    </row>
    <row r="997" spans="1:20" x14ac:dyDescent="0.25">
      <c r="A997" s="1" t="s">
        <v>1283</v>
      </c>
      <c r="B997" s="1" t="s">
        <v>1284</v>
      </c>
      <c r="C997" s="1" t="s">
        <v>2256</v>
      </c>
      <c r="D997" s="1" t="s">
        <v>29</v>
      </c>
      <c r="E997" s="1" t="s">
        <v>2372</v>
      </c>
      <c r="F997" s="1" t="s">
        <v>2050</v>
      </c>
      <c r="G997" s="1" t="s">
        <v>4744</v>
      </c>
      <c r="H997" s="1" t="s">
        <v>2052</v>
      </c>
      <c r="I997" s="1" t="s">
        <v>2091</v>
      </c>
      <c r="J997" s="1" t="s">
        <v>4751</v>
      </c>
      <c r="K997" s="1" t="s">
        <v>10</v>
      </c>
      <c r="L997" s="1" t="s">
        <v>4752</v>
      </c>
      <c r="M997" s="1" t="s">
        <v>2094</v>
      </c>
      <c r="N997" s="1" t="s">
        <v>2105</v>
      </c>
      <c r="O997" s="1" t="s">
        <v>4746</v>
      </c>
      <c r="P997" s="1" t="s">
        <v>4747</v>
      </c>
      <c r="Q997" s="1" t="s">
        <v>2057</v>
      </c>
      <c r="R997" s="1" t="s">
        <v>4753</v>
      </c>
      <c r="S997">
        <v>0</v>
      </c>
      <c r="T997">
        <v>7</v>
      </c>
    </row>
    <row r="998" spans="1:20" x14ac:dyDescent="0.25">
      <c r="A998" s="1" t="s">
        <v>252</v>
      </c>
      <c r="B998" s="1" t="s">
        <v>253</v>
      </c>
      <c r="C998" s="1" t="s">
        <v>2088</v>
      </c>
      <c r="D998" s="1" t="s">
        <v>44</v>
      </c>
      <c r="E998" s="1" t="s">
        <v>2214</v>
      </c>
      <c r="F998" s="1" t="s">
        <v>2427</v>
      </c>
      <c r="G998" s="1" t="s">
        <v>2450</v>
      </c>
      <c r="H998" s="1" t="s">
        <v>2052</v>
      </c>
      <c r="I998" s="1" t="s">
        <v>2091</v>
      </c>
      <c r="J998" s="1" t="s">
        <v>4754</v>
      </c>
      <c r="K998" s="1" t="s">
        <v>12</v>
      </c>
      <c r="L998" s="1" t="s">
        <v>2113</v>
      </c>
      <c r="M998" s="1" t="s">
        <v>2094</v>
      </c>
      <c r="N998" s="1" t="s">
        <v>2056</v>
      </c>
      <c r="O998" s="1" t="s">
        <v>2452</v>
      </c>
      <c r="P998" s="1" t="s">
        <v>2453</v>
      </c>
      <c r="Q998" s="1" t="s">
        <v>2057</v>
      </c>
      <c r="R998" s="1" t="s">
        <v>4755</v>
      </c>
      <c r="S998">
        <v>4</v>
      </c>
      <c r="T998">
        <v>5</v>
      </c>
    </row>
    <row r="999" spans="1:20" x14ac:dyDescent="0.25">
      <c r="A999" s="1" t="s">
        <v>871</v>
      </c>
      <c r="B999" s="1" t="s">
        <v>872</v>
      </c>
      <c r="C999" s="1" t="s">
        <v>2148</v>
      </c>
      <c r="D999" s="1" t="s">
        <v>44</v>
      </c>
      <c r="E999" s="1" t="s">
        <v>2372</v>
      </c>
      <c r="F999" s="1" t="s">
        <v>2050</v>
      </c>
      <c r="G999" s="1" t="s">
        <v>4744</v>
      </c>
      <c r="H999" s="1" t="s">
        <v>2052</v>
      </c>
      <c r="I999" s="1" t="s">
        <v>2091</v>
      </c>
      <c r="J999" s="1" t="s">
        <v>4756</v>
      </c>
      <c r="K999" s="1" t="s">
        <v>427</v>
      </c>
      <c r="L999" s="1" t="s">
        <v>4757</v>
      </c>
      <c r="M999" s="1" t="s">
        <v>2094</v>
      </c>
      <c r="N999" s="1" t="s">
        <v>2056</v>
      </c>
      <c r="O999" s="1" t="s">
        <v>4746</v>
      </c>
      <c r="P999" s="1" t="s">
        <v>4747</v>
      </c>
      <c r="Q999" s="1" t="s">
        <v>2057</v>
      </c>
      <c r="R999" s="1" t="s">
        <v>4758</v>
      </c>
      <c r="S999">
        <v>2</v>
      </c>
      <c r="T999">
        <v>7</v>
      </c>
    </row>
    <row r="1000" spans="1:20" x14ac:dyDescent="0.25">
      <c r="A1000" s="1" t="s">
        <v>667</v>
      </c>
      <c r="B1000" s="1" t="s">
        <v>668</v>
      </c>
      <c r="C1000" s="1" t="s">
        <v>2173</v>
      </c>
      <c r="D1000" s="1" t="s">
        <v>44</v>
      </c>
      <c r="E1000" s="1" t="s">
        <v>2415</v>
      </c>
      <c r="F1000" s="1" t="s">
        <v>2050</v>
      </c>
      <c r="G1000" s="1" t="s">
        <v>2090</v>
      </c>
      <c r="H1000" s="1" t="s">
        <v>2052</v>
      </c>
      <c r="I1000" s="1" t="s">
        <v>2091</v>
      </c>
      <c r="J1000" s="1" t="s">
        <v>4759</v>
      </c>
      <c r="K1000" s="1" t="s">
        <v>12</v>
      </c>
      <c r="L1000" s="1" t="s">
        <v>2113</v>
      </c>
      <c r="M1000" s="1" t="s">
        <v>2094</v>
      </c>
      <c r="N1000" s="1" t="s">
        <v>2056</v>
      </c>
      <c r="O1000" s="1" t="s">
        <v>2095</v>
      </c>
      <c r="P1000" s="1" t="s">
        <v>2096</v>
      </c>
      <c r="Q1000" s="1" t="s">
        <v>2057</v>
      </c>
      <c r="R1000" s="1" t="s">
        <v>4760</v>
      </c>
      <c r="S1000">
        <v>4</v>
      </c>
      <c r="T1000">
        <v>5</v>
      </c>
    </row>
    <row r="1001" spans="1:20" x14ac:dyDescent="0.25">
      <c r="A1001" s="1" t="s">
        <v>468</v>
      </c>
      <c r="B1001" s="1" t="s">
        <v>469</v>
      </c>
      <c r="C1001" s="1" t="s">
        <v>2313</v>
      </c>
      <c r="D1001" s="1" t="s">
        <v>44</v>
      </c>
      <c r="E1001" s="1" t="s">
        <v>2214</v>
      </c>
      <c r="F1001" s="1" t="s">
        <v>2427</v>
      </c>
      <c r="G1001" s="1" t="s">
        <v>2191</v>
      </c>
      <c r="H1001" s="1" t="s">
        <v>2052</v>
      </c>
      <c r="I1001" s="1" t="s">
        <v>2091</v>
      </c>
      <c r="J1001" s="1" t="s">
        <v>4761</v>
      </c>
      <c r="K1001" s="1" t="s">
        <v>10</v>
      </c>
      <c r="L1001" s="1" t="s">
        <v>2575</v>
      </c>
      <c r="M1001" s="1" t="s">
        <v>2094</v>
      </c>
      <c r="N1001" s="1" t="s">
        <v>2056</v>
      </c>
      <c r="O1001" s="1" t="s">
        <v>2194</v>
      </c>
      <c r="P1001" s="1" t="s">
        <v>2054</v>
      </c>
      <c r="Q1001" s="1" t="s">
        <v>2057</v>
      </c>
      <c r="R1001" s="1" t="s">
        <v>4762</v>
      </c>
      <c r="S1001">
        <v>0</v>
      </c>
      <c r="T1001">
        <v>10</v>
      </c>
    </row>
    <row r="1002" spans="1:20" x14ac:dyDescent="0.25">
      <c r="A1002" s="1" t="s">
        <v>5320</v>
      </c>
      <c r="B1002" s="1" t="s">
        <v>5321</v>
      </c>
      <c r="C1002" s="1" t="s">
        <v>2313</v>
      </c>
      <c r="D1002" s="1" t="s">
        <v>44</v>
      </c>
      <c r="E1002" s="1" t="s">
        <v>2214</v>
      </c>
      <c r="F1002" s="1" t="s">
        <v>2050</v>
      </c>
      <c r="G1002" s="1" t="s">
        <v>2090</v>
      </c>
      <c r="H1002" s="1" t="s">
        <v>2052</v>
      </c>
      <c r="I1002" s="1" t="s">
        <v>2091</v>
      </c>
      <c r="J1002" s="1" t="s">
        <v>5322</v>
      </c>
      <c r="K1002" s="1" t="s">
        <v>12</v>
      </c>
      <c r="L1002" s="1" t="s">
        <v>5113</v>
      </c>
      <c r="M1002" s="1" t="s">
        <v>2055</v>
      </c>
      <c r="N1002" s="1" t="s">
        <v>2056</v>
      </c>
      <c r="O1002" s="1" t="s">
        <v>2095</v>
      </c>
      <c r="P1002" s="1" t="s">
        <v>2054</v>
      </c>
      <c r="Q1002" s="1" t="s">
        <v>2057</v>
      </c>
      <c r="R1002" s="1" t="s">
        <v>5323</v>
      </c>
      <c r="S1002">
        <v>4</v>
      </c>
      <c r="T1002">
        <v>6</v>
      </c>
    </row>
    <row r="1003" spans="1:20" x14ac:dyDescent="0.25">
      <c r="A1003" s="1" t="s">
        <v>873</v>
      </c>
      <c r="B1003" s="1" t="s">
        <v>874</v>
      </c>
      <c r="C1003" s="1" t="s">
        <v>2148</v>
      </c>
      <c r="D1003" s="1" t="s">
        <v>44</v>
      </c>
      <c r="E1003" s="1" t="s">
        <v>2297</v>
      </c>
      <c r="F1003" s="1" t="s">
        <v>2050</v>
      </c>
      <c r="G1003" s="1" t="s">
        <v>3656</v>
      </c>
      <c r="H1003" s="1" t="s">
        <v>2052</v>
      </c>
      <c r="I1003" s="1" t="s">
        <v>2091</v>
      </c>
      <c r="J1003" s="1" t="s">
        <v>4763</v>
      </c>
      <c r="K1003" s="1" t="s">
        <v>12</v>
      </c>
      <c r="L1003" s="1" t="s">
        <v>2134</v>
      </c>
      <c r="M1003" s="1" t="s">
        <v>2094</v>
      </c>
      <c r="N1003" s="1" t="s">
        <v>2056</v>
      </c>
      <c r="O1003" s="1" t="s">
        <v>3659</v>
      </c>
      <c r="P1003" s="1" t="s">
        <v>3660</v>
      </c>
      <c r="Q1003" s="1" t="s">
        <v>2057</v>
      </c>
      <c r="R1003" s="1" t="s">
        <v>4764</v>
      </c>
      <c r="S1003">
        <v>4</v>
      </c>
      <c r="T1003">
        <v>3</v>
      </c>
    </row>
    <row r="1004" spans="1:20" x14ac:dyDescent="0.25">
      <c r="A1004" s="1" t="s">
        <v>1857</v>
      </c>
      <c r="B1004" s="1" t="s">
        <v>1858</v>
      </c>
      <c r="C1004" s="1" t="s">
        <v>2120</v>
      </c>
      <c r="D1004" s="1" t="s">
        <v>1280</v>
      </c>
      <c r="E1004" s="1" t="s">
        <v>2165</v>
      </c>
      <c r="F1004" s="1" t="s">
        <v>2166</v>
      </c>
      <c r="G1004" s="1" t="s">
        <v>4765</v>
      </c>
      <c r="H1004" s="1" t="s">
        <v>3067</v>
      </c>
      <c r="I1004" s="1" t="s">
        <v>2091</v>
      </c>
      <c r="J1004" s="1" t="s">
        <v>4766</v>
      </c>
      <c r="K1004" s="1" t="s">
        <v>10</v>
      </c>
      <c r="L1004" s="1" t="s">
        <v>2641</v>
      </c>
      <c r="M1004" s="1" t="s">
        <v>2094</v>
      </c>
      <c r="N1004" s="1" t="s">
        <v>2105</v>
      </c>
      <c r="O1004" s="1" t="s">
        <v>4767</v>
      </c>
      <c r="P1004" s="1" t="s">
        <v>4768</v>
      </c>
      <c r="Q1004" s="1" t="s">
        <v>2057</v>
      </c>
      <c r="R1004" s="1" t="s">
        <v>4769</v>
      </c>
      <c r="S1004">
        <v>0</v>
      </c>
      <c r="T1004">
        <v>0.5</v>
      </c>
    </row>
    <row r="1005" spans="1:20" x14ac:dyDescent="0.25">
      <c r="A1005" s="1" t="s">
        <v>1963</v>
      </c>
      <c r="B1005" s="1" t="s">
        <v>1964</v>
      </c>
      <c r="C1005" s="1" t="s">
        <v>2137</v>
      </c>
      <c r="D1005" s="1" t="s">
        <v>1280</v>
      </c>
      <c r="E1005" s="1" t="s">
        <v>2165</v>
      </c>
      <c r="F1005" s="1" t="s">
        <v>2166</v>
      </c>
      <c r="G1005" s="1" t="s">
        <v>4770</v>
      </c>
      <c r="H1005" s="1" t="s">
        <v>2102</v>
      </c>
      <c r="I1005" s="1" t="s">
        <v>2091</v>
      </c>
      <c r="J1005" s="1" t="s">
        <v>4771</v>
      </c>
      <c r="K1005" s="1" t="s">
        <v>440</v>
      </c>
      <c r="L1005" s="1" t="s">
        <v>2140</v>
      </c>
      <c r="M1005" s="1" t="s">
        <v>2094</v>
      </c>
      <c r="N1005" s="1" t="s">
        <v>2105</v>
      </c>
      <c r="O1005" s="1" t="s">
        <v>4772</v>
      </c>
      <c r="P1005" s="1" t="s">
        <v>2096</v>
      </c>
      <c r="Q1005" s="1" t="s">
        <v>2057</v>
      </c>
      <c r="R1005" s="1" t="s">
        <v>4773</v>
      </c>
      <c r="S1005">
        <v>0</v>
      </c>
      <c r="T1005">
        <v>0</v>
      </c>
    </row>
    <row r="1006" spans="1:20" x14ac:dyDescent="0.25">
      <c r="A1006" s="1" t="s">
        <v>1987</v>
      </c>
      <c r="B1006" s="1" t="s">
        <v>1988</v>
      </c>
      <c r="C1006" s="1" t="s">
        <v>2137</v>
      </c>
      <c r="D1006" s="1" t="s">
        <v>1280</v>
      </c>
      <c r="E1006" s="1" t="s">
        <v>3554</v>
      </c>
      <c r="F1006" s="1" t="s">
        <v>2166</v>
      </c>
      <c r="G1006" s="1" t="s">
        <v>4774</v>
      </c>
      <c r="H1006" s="1" t="s">
        <v>2102</v>
      </c>
      <c r="I1006" s="1" t="s">
        <v>2091</v>
      </c>
      <c r="J1006" s="1" t="s">
        <v>4775</v>
      </c>
      <c r="K1006" s="1" t="s">
        <v>440</v>
      </c>
      <c r="L1006" s="1" t="s">
        <v>1489</v>
      </c>
      <c r="M1006" s="1" t="s">
        <v>2094</v>
      </c>
      <c r="N1006" s="1" t="s">
        <v>2105</v>
      </c>
      <c r="O1006" s="1" t="s">
        <v>4776</v>
      </c>
      <c r="P1006" s="1" t="s">
        <v>2096</v>
      </c>
      <c r="Q1006" s="1" t="s">
        <v>2057</v>
      </c>
      <c r="R1006" s="1" t="s">
        <v>4777</v>
      </c>
      <c r="S1006">
        <v>0</v>
      </c>
      <c r="T1006">
        <v>0</v>
      </c>
    </row>
    <row r="1007" spans="1:20" x14ac:dyDescent="0.25">
      <c r="A1007" s="1" t="s">
        <v>1917</v>
      </c>
      <c r="B1007" s="1" t="s">
        <v>1918</v>
      </c>
      <c r="C1007" s="1" t="s">
        <v>2098</v>
      </c>
      <c r="D1007" s="1" t="s">
        <v>29</v>
      </c>
      <c r="E1007" s="1" t="s">
        <v>2165</v>
      </c>
      <c r="F1007" s="1" t="s">
        <v>2166</v>
      </c>
      <c r="G1007" s="1" t="s">
        <v>3636</v>
      </c>
      <c r="H1007" s="1" t="s">
        <v>2052</v>
      </c>
      <c r="I1007" s="1" t="s">
        <v>2091</v>
      </c>
      <c r="J1007" s="1" t="s">
        <v>4778</v>
      </c>
      <c r="K1007" s="1" t="s">
        <v>440</v>
      </c>
      <c r="L1007" s="1" t="s">
        <v>2140</v>
      </c>
      <c r="M1007" s="1" t="s">
        <v>2094</v>
      </c>
      <c r="N1007" s="1" t="s">
        <v>2105</v>
      </c>
      <c r="O1007" s="1" t="s">
        <v>3640</v>
      </c>
      <c r="P1007" s="1" t="s">
        <v>3641</v>
      </c>
      <c r="Q1007" s="1" t="s">
        <v>2057</v>
      </c>
      <c r="R1007" s="1" t="s">
        <v>4779</v>
      </c>
      <c r="S1007">
        <v>0</v>
      </c>
      <c r="T1007">
        <v>0</v>
      </c>
    </row>
    <row r="1008" spans="1:20" x14ac:dyDescent="0.25">
      <c r="A1008" s="1" t="s">
        <v>1601</v>
      </c>
      <c r="B1008" s="1" t="s">
        <v>1602</v>
      </c>
      <c r="C1008" s="1" t="s">
        <v>2120</v>
      </c>
      <c r="D1008" s="1" t="s">
        <v>1158</v>
      </c>
      <c r="E1008" s="1" t="s">
        <v>2165</v>
      </c>
      <c r="F1008" s="1" t="s">
        <v>2166</v>
      </c>
      <c r="G1008" s="1" t="s">
        <v>4780</v>
      </c>
      <c r="H1008" s="1" t="s">
        <v>4781</v>
      </c>
      <c r="I1008" s="1" t="s">
        <v>3035</v>
      </c>
      <c r="J1008" s="1" t="s">
        <v>4782</v>
      </c>
      <c r="K1008" s="1" t="s">
        <v>440</v>
      </c>
      <c r="L1008" s="1" t="s">
        <v>2140</v>
      </c>
      <c r="M1008" s="1" t="s">
        <v>2094</v>
      </c>
      <c r="N1008" s="1" t="s">
        <v>2105</v>
      </c>
      <c r="O1008" s="1" t="s">
        <v>4783</v>
      </c>
      <c r="P1008" s="1" t="s">
        <v>3563</v>
      </c>
      <c r="Q1008" s="1" t="s">
        <v>2057</v>
      </c>
      <c r="R1008" s="1" t="s">
        <v>4784</v>
      </c>
      <c r="S1008">
        <v>0</v>
      </c>
      <c r="T1008">
        <v>0</v>
      </c>
    </row>
    <row r="1009" spans="1:20" x14ac:dyDescent="0.25">
      <c r="A1009" s="1" t="s">
        <v>1287</v>
      </c>
      <c r="B1009" s="1" t="s">
        <v>1288</v>
      </c>
      <c r="C1009" s="1" t="s">
        <v>2256</v>
      </c>
      <c r="D1009" s="1" t="s">
        <v>1158</v>
      </c>
      <c r="E1009" s="1" t="s">
        <v>3572</v>
      </c>
      <c r="F1009" s="1" t="s">
        <v>2166</v>
      </c>
      <c r="G1009" s="1" t="s">
        <v>4780</v>
      </c>
      <c r="H1009" s="1" t="s">
        <v>4781</v>
      </c>
      <c r="I1009" s="1" t="s">
        <v>3035</v>
      </c>
      <c r="J1009" s="1" t="s">
        <v>4785</v>
      </c>
      <c r="K1009" s="1" t="s">
        <v>894</v>
      </c>
      <c r="L1009" s="1" t="s">
        <v>4786</v>
      </c>
      <c r="M1009" s="1" t="s">
        <v>2094</v>
      </c>
      <c r="N1009" s="1" t="s">
        <v>2105</v>
      </c>
      <c r="O1009" s="1" t="s">
        <v>4783</v>
      </c>
      <c r="P1009" s="1" t="s">
        <v>3563</v>
      </c>
      <c r="Q1009" s="1" t="s">
        <v>2057</v>
      </c>
      <c r="R1009" s="1" t="s">
        <v>4787</v>
      </c>
      <c r="S1009">
        <v>2</v>
      </c>
      <c r="T1009">
        <v>0</v>
      </c>
    </row>
    <row r="1010" spans="1:20" x14ac:dyDescent="0.25">
      <c r="A1010" s="1" t="s">
        <v>947</v>
      </c>
      <c r="B1010" s="1" t="s">
        <v>948</v>
      </c>
      <c r="C1010" s="1" t="s">
        <v>2148</v>
      </c>
      <c r="D1010" s="1" t="s">
        <v>44</v>
      </c>
      <c r="E1010" s="1" t="s">
        <v>2297</v>
      </c>
      <c r="F1010" s="1" t="s">
        <v>2050</v>
      </c>
      <c r="G1010" s="1" t="s">
        <v>3656</v>
      </c>
      <c r="H1010" s="1" t="s">
        <v>2052</v>
      </c>
      <c r="I1010" s="1" t="s">
        <v>2091</v>
      </c>
      <c r="J1010" s="1" t="s">
        <v>4788</v>
      </c>
      <c r="K1010" s="1" t="s">
        <v>12</v>
      </c>
      <c r="L1010" s="1" t="s">
        <v>2134</v>
      </c>
      <c r="M1010" s="1" t="s">
        <v>2094</v>
      </c>
      <c r="N1010" s="1" t="s">
        <v>2056</v>
      </c>
      <c r="O1010" s="1" t="s">
        <v>3659</v>
      </c>
      <c r="P1010" s="1" t="s">
        <v>3660</v>
      </c>
      <c r="Q1010" s="1" t="s">
        <v>2057</v>
      </c>
      <c r="R1010" s="1" t="s">
        <v>4789</v>
      </c>
      <c r="S1010">
        <v>4</v>
      </c>
      <c r="T1010">
        <v>3</v>
      </c>
    </row>
    <row r="1011" spans="1:20" x14ac:dyDescent="0.25">
      <c r="A1011" s="1" t="s">
        <v>875</v>
      </c>
      <c r="B1011" s="1" t="s">
        <v>876</v>
      </c>
      <c r="C1011" s="1" t="s">
        <v>2148</v>
      </c>
      <c r="D1011" s="1" t="s">
        <v>44</v>
      </c>
      <c r="E1011" s="1" t="s">
        <v>2297</v>
      </c>
      <c r="F1011" s="1" t="s">
        <v>2050</v>
      </c>
      <c r="G1011" s="1" t="s">
        <v>3656</v>
      </c>
      <c r="H1011" s="1" t="s">
        <v>2052</v>
      </c>
      <c r="I1011" s="1" t="s">
        <v>2091</v>
      </c>
      <c r="J1011" s="1" t="s">
        <v>4790</v>
      </c>
      <c r="K1011" s="1" t="s">
        <v>12</v>
      </c>
      <c r="L1011" s="1" t="s">
        <v>2134</v>
      </c>
      <c r="M1011" s="1" t="s">
        <v>2094</v>
      </c>
      <c r="N1011" s="1" t="s">
        <v>2056</v>
      </c>
      <c r="O1011" s="1" t="s">
        <v>3659</v>
      </c>
      <c r="P1011" s="1" t="s">
        <v>3660</v>
      </c>
      <c r="Q1011" s="1" t="s">
        <v>2057</v>
      </c>
      <c r="R1011" s="1" t="s">
        <v>4791</v>
      </c>
      <c r="S1011">
        <v>4</v>
      </c>
      <c r="T1011">
        <v>3</v>
      </c>
    </row>
    <row r="1012" spans="1:20" x14ac:dyDescent="0.25">
      <c r="A1012" s="1" t="s">
        <v>1887</v>
      </c>
      <c r="B1012" s="1" t="s">
        <v>1888</v>
      </c>
      <c r="C1012" s="1" t="s">
        <v>2098</v>
      </c>
      <c r="D1012" s="1" t="s">
        <v>1280</v>
      </c>
      <c r="E1012" s="1" t="s">
        <v>2165</v>
      </c>
      <c r="F1012" s="1" t="s">
        <v>2166</v>
      </c>
      <c r="G1012" s="1" t="s">
        <v>4774</v>
      </c>
      <c r="H1012" s="1" t="s">
        <v>2102</v>
      </c>
      <c r="I1012" s="1" t="s">
        <v>2091</v>
      </c>
      <c r="J1012" s="1" t="s">
        <v>4792</v>
      </c>
      <c r="K1012" s="1" t="s">
        <v>10</v>
      </c>
      <c r="L1012" s="1" t="s">
        <v>1489</v>
      </c>
      <c r="M1012" s="1" t="s">
        <v>2094</v>
      </c>
      <c r="N1012" s="1" t="s">
        <v>2105</v>
      </c>
      <c r="O1012" s="1" t="s">
        <v>4776</v>
      </c>
      <c r="P1012" s="1" t="s">
        <v>2096</v>
      </c>
      <c r="Q1012" s="1" t="s">
        <v>2057</v>
      </c>
      <c r="R1012" s="1" t="s">
        <v>4793</v>
      </c>
      <c r="S1012">
        <v>0</v>
      </c>
      <c r="T1012">
        <v>0</v>
      </c>
    </row>
    <row r="1013" spans="1:20" x14ac:dyDescent="0.25">
      <c r="A1013" s="1" t="s">
        <v>877</v>
      </c>
      <c r="B1013" s="1" t="s">
        <v>878</v>
      </c>
      <c r="C1013" s="1" t="s">
        <v>2148</v>
      </c>
      <c r="D1013" s="1" t="s">
        <v>44</v>
      </c>
      <c r="E1013" s="1" t="s">
        <v>2297</v>
      </c>
      <c r="F1013" s="1" t="s">
        <v>2050</v>
      </c>
      <c r="G1013" s="1" t="s">
        <v>3656</v>
      </c>
      <c r="H1013" s="1" t="s">
        <v>2052</v>
      </c>
      <c r="I1013" s="1" t="s">
        <v>2091</v>
      </c>
      <c r="J1013" s="1" t="s">
        <v>4794</v>
      </c>
      <c r="K1013" s="1" t="s">
        <v>879</v>
      </c>
      <c r="L1013" s="1" t="s">
        <v>2134</v>
      </c>
      <c r="M1013" s="1" t="s">
        <v>2094</v>
      </c>
      <c r="N1013" s="1" t="s">
        <v>2056</v>
      </c>
      <c r="O1013" s="1" t="s">
        <v>3659</v>
      </c>
      <c r="P1013" s="1" t="s">
        <v>3660</v>
      </c>
      <c r="Q1013" s="1" t="s">
        <v>2057</v>
      </c>
      <c r="R1013" s="1" t="s">
        <v>4795</v>
      </c>
      <c r="S1013">
        <v>4</v>
      </c>
      <c r="T1013">
        <v>3</v>
      </c>
    </row>
    <row r="1014" spans="1:20" x14ac:dyDescent="0.25">
      <c r="A1014" s="1" t="s">
        <v>475</v>
      </c>
      <c r="B1014" s="1" t="s">
        <v>476</v>
      </c>
      <c r="C1014" s="1" t="s">
        <v>2313</v>
      </c>
      <c r="D1014" s="1" t="s">
        <v>44</v>
      </c>
      <c r="E1014" s="1" t="s">
        <v>2415</v>
      </c>
      <c r="F1014" s="1" t="s">
        <v>2050</v>
      </c>
      <c r="G1014" s="1" t="s">
        <v>4796</v>
      </c>
      <c r="H1014" s="1" t="s">
        <v>2052</v>
      </c>
      <c r="I1014" s="1" t="s">
        <v>2091</v>
      </c>
      <c r="J1014" s="1" t="s">
        <v>4797</v>
      </c>
      <c r="K1014" s="1" t="s">
        <v>12</v>
      </c>
      <c r="L1014" s="1" t="s">
        <v>4798</v>
      </c>
      <c r="M1014" s="1" t="s">
        <v>2094</v>
      </c>
      <c r="N1014" s="1" t="s">
        <v>2056</v>
      </c>
      <c r="O1014" s="1" t="s">
        <v>4799</v>
      </c>
      <c r="P1014" s="1" t="s">
        <v>2054</v>
      </c>
      <c r="Q1014" s="1" t="s">
        <v>2057</v>
      </c>
      <c r="R1014" s="1" t="s">
        <v>4800</v>
      </c>
      <c r="S1014">
        <v>4</v>
      </c>
      <c r="T1014">
        <v>7</v>
      </c>
    </row>
    <row r="1015" spans="1:20" x14ac:dyDescent="0.25">
      <c r="A1015" s="1" t="s">
        <v>1969</v>
      </c>
      <c r="B1015" s="1" t="s">
        <v>1970</v>
      </c>
      <c r="C1015" s="1" t="s">
        <v>2132</v>
      </c>
      <c r="D1015" s="1" t="s">
        <v>29</v>
      </c>
      <c r="E1015" s="1" t="s">
        <v>2165</v>
      </c>
      <c r="F1015" s="1" t="s">
        <v>2166</v>
      </c>
      <c r="G1015" s="1" t="s">
        <v>4765</v>
      </c>
      <c r="H1015" s="1" t="s">
        <v>2052</v>
      </c>
      <c r="I1015" s="1" t="s">
        <v>2091</v>
      </c>
      <c r="J1015" s="1" t="s">
        <v>4801</v>
      </c>
      <c r="K1015" s="1" t="s">
        <v>10</v>
      </c>
      <c r="L1015" s="1" t="s">
        <v>4802</v>
      </c>
      <c r="M1015" s="1" t="s">
        <v>2094</v>
      </c>
      <c r="N1015" s="1" t="s">
        <v>2105</v>
      </c>
      <c r="O1015" s="1" t="s">
        <v>4767</v>
      </c>
      <c r="P1015" s="1" t="s">
        <v>4768</v>
      </c>
      <c r="Q1015" s="1" t="s">
        <v>2057</v>
      </c>
      <c r="R1015" s="1" t="s">
        <v>4803</v>
      </c>
      <c r="S1015">
        <v>0</v>
      </c>
      <c r="T1015">
        <v>0</v>
      </c>
    </row>
    <row r="1016" spans="1:20" x14ac:dyDescent="0.25">
      <c r="A1016" s="1" t="s">
        <v>1827</v>
      </c>
      <c r="B1016" s="1" t="s">
        <v>1828</v>
      </c>
      <c r="C1016" s="1" t="s">
        <v>2132</v>
      </c>
      <c r="D1016" s="1" t="s">
        <v>29</v>
      </c>
      <c r="E1016" s="1" t="s">
        <v>2165</v>
      </c>
      <c r="F1016" s="1" t="s">
        <v>2111</v>
      </c>
      <c r="G1016" s="1" t="s">
        <v>2124</v>
      </c>
      <c r="H1016" s="1" t="s">
        <v>2052</v>
      </c>
      <c r="I1016" s="1" t="s">
        <v>2091</v>
      </c>
      <c r="J1016" s="1" t="s">
        <v>4804</v>
      </c>
      <c r="K1016" s="1" t="s">
        <v>10</v>
      </c>
      <c r="L1016" s="1" t="s">
        <v>2104</v>
      </c>
      <c r="M1016" s="1" t="s">
        <v>2094</v>
      </c>
      <c r="N1016" s="1" t="s">
        <v>2105</v>
      </c>
      <c r="O1016" s="1" t="s">
        <v>2127</v>
      </c>
      <c r="P1016" s="1" t="s">
        <v>2096</v>
      </c>
      <c r="Q1016" s="1" t="s">
        <v>2057</v>
      </c>
      <c r="R1016" s="1" t="s">
        <v>4805</v>
      </c>
      <c r="S1016">
        <v>0</v>
      </c>
      <c r="T1016">
        <v>1</v>
      </c>
    </row>
    <row r="1017" spans="1:20" x14ac:dyDescent="0.25">
      <c r="A1017" s="1" t="s">
        <v>1778</v>
      </c>
      <c r="B1017" s="1" t="s">
        <v>1779</v>
      </c>
      <c r="C1017" s="1" t="s">
        <v>2136</v>
      </c>
      <c r="D1017" s="1" t="s">
        <v>29</v>
      </c>
      <c r="E1017" s="1" t="s">
        <v>2121</v>
      </c>
      <c r="F1017" s="1" t="s">
        <v>2100</v>
      </c>
      <c r="G1017" s="1" t="s">
        <v>3590</v>
      </c>
      <c r="H1017" s="1" t="s">
        <v>2052</v>
      </c>
      <c r="I1017" s="1" t="s">
        <v>2091</v>
      </c>
      <c r="J1017" s="1" t="s">
        <v>4806</v>
      </c>
      <c r="K1017" s="1" t="s">
        <v>10</v>
      </c>
      <c r="L1017" s="1" t="s">
        <v>4807</v>
      </c>
      <c r="M1017" s="1" t="s">
        <v>2094</v>
      </c>
      <c r="N1017" s="1" t="s">
        <v>2105</v>
      </c>
      <c r="O1017" s="1" t="s">
        <v>3592</v>
      </c>
      <c r="P1017" s="1" t="s">
        <v>2054</v>
      </c>
      <c r="Q1017" s="1" t="s">
        <v>2057</v>
      </c>
      <c r="R1017" s="1" t="s">
        <v>4808</v>
      </c>
      <c r="S1017">
        <v>0</v>
      </c>
      <c r="T1017">
        <v>3</v>
      </c>
    </row>
    <row r="1018" spans="1:20" x14ac:dyDescent="0.25">
      <c r="A1018" s="1" t="s">
        <v>1881</v>
      </c>
      <c r="B1018" s="1" t="s">
        <v>1882</v>
      </c>
      <c r="C1018" s="1" t="s">
        <v>2132</v>
      </c>
      <c r="D1018" s="1" t="s">
        <v>999</v>
      </c>
      <c r="E1018" s="1" t="s">
        <v>2121</v>
      </c>
      <c r="F1018" s="1" t="s">
        <v>2166</v>
      </c>
      <c r="G1018" s="1" t="s">
        <v>4809</v>
      </c>
      <c r="H1018" s="1" t="s">
        <v>2125</v>
      </c>
      <c r="I1018" s="1" t="s">
        <v>2091</v>
      </c>
      <c r="J1018" s="1" t="s">
        <v>4810</v>
      </c>
      <c r="K1018" s="1" t="s">
        <v>10</v>
      </c>
      <c r="L1018" s="1" t="s">
        <v>2134</v>
      </c>
      <c r="M1018" s="1" t="s">
        <v>2094</v>
      </c>
      <c r="N1018" s="1" t="s">
        <v>2105</v>
      </c>
      <c r="O1018" s="1" t="s">
        <v>4811</v>
      </c>
      <c r="P1018" s="1" t="s">
        <v>4812</v>
      </c>
      <c r="Q1018" s="1" t="s">
        <v>2057</v>
      </c>
      <c r="R1018" s="1" t="s">
        <v>4813</v>
      </c>
      <c r="S1018">
        <v>0</v>
      </c>
      <c r="T1018">
        <v>3</v>
      </c>
    </row>
    <row r="1019" spans="1:20" x14ac:dyDescent="0.25">
      <c r="A1019" s="1" t="s">
        <v>1861</v>
      </c>
      <c r="B1019" s="1" t="s">
        <v>1862</v>
      </c>
      <c r="C1019" s="1" t="s">
        <v>2132</v>
      </c>
      <c r="D1019" s="1" t="s">
        <v>1280</v>
      </c>
      <c r="E1019" s="1" t="s">
        <v>2165</v>
      </c>
      <c r="F1019" s="1" t="s">
        <v>2166</v>
      </c>
      <c r="G1019" s="1" t="s">
        <v>4780</v>
      </c>
      <c r="H1019" s="1" t="s">
        <v>2102</v>
      </c>
      <c r="I1019" s="1" t="s">
        <v>2091</v>
      </c>
      <c r="J1019" s="1" t="s">
        <v>4814</v>
      </c>
      <c r="K1019" s="1" t="s">
        <v>440</v>
      </c>
      <c r="L1019" s="1" t="s">
        <v>2140</v>
      </c>
      <c r="M1019" s="1" t="s">
        <v>2094</v>
      </c>
      <c r="N1019" s="1" t="s">
        <v>2105</v>
      </c>
      <c r="O1019" s="1" t="s">
        <v>4783</v>
      </c>
      <c r="P1019" s="1" t="s">
        <v>3563</v>
      </c>
      <c r="Q1019" s="1" t="s">
        <v>2057</v>
      </c>
      <c r="R1019" s="1" t="s">
        <v>4815</v>
      </c>
      <c r="S1019">
        <v>0</v>
      </c>
      <c r="T1019">
        <v>0</v>
      </c>
    </row>
    <row r="1020" spans="1:20" x14ac:dyDescent="0.25">
      <c r="A1020" s="1" t="s">
        <v>1527</v>
      </c>
      <c r="B1020" s="1" t="s">
        <v>1528</v>
      </c>
      <c r="C1020" s="1" t="s">
        <v>2109</v>
      </c>
      <c r="D1020" s="1" t="s">
        <v>29</v>
      </c>
      <c r="E1020" s="1" t="s">
        <v>2110</v>
      </c>
      <c r="F1020" s="1" t="s">
        <v>2100</v>
      </c>
      <c r="G1020" s="1" t="s">
        <v>3590</v>
      </c>
      <c r="H1020" s="1" t="s">
        <v>2052</v>
      </c>
      <c r="I1020" s="1" t="s">
        <v>2091</v>
      </c>
      <c r="J1020" s="1" t="s">
        <v>4816</v>
      </c>
      <c r="K1020" s="1" t="s">
        <v>10</v>
      </c>
      <c r="L1020" s="1" t="s">
        <v>2113</v>
      </c>
      <c r="M1020" s="1" t="s">
        <v>2094</v>
      </c>
      <c r="N1020" s="1" t="s">
        <v>2105</v>
      </c>
      <c r="O1020" s="1" t="s">
        <v>3592</v>
      </c>
      <c r="P1020" s="1" t="s">
        <v>2054</v>
      </c>
      <c r="Q1020" s="1" t="s">
        <v>2057</v>
      </c>
      <c r="R1020" s="1" t="s">
        <v>4817</v>
      </c>
      <c r="S1020">
        <v>0</v>
      </c>
      <c r="T1020">
        <v>5</v>
      </c>
    </row>
    <row r="1021" spans="1:20" x14ac:dyDescent="0.25">
      <c r="A1021" s="1" t="s">
        <v>1737</v>
      </c>
      <c r="B1021" s="1" t="s">
        <v>1738</v>
      </c>
      <c r="C1021" s="1" t="s">
        <v>2136</v>
      </c>
      <c r="D1021" s="1" t="s">
        <v>1280</v>
      </c>
      <c r="E1021" s="1" t="s">
        <v>2165</v>
      </c>
      <c r="F1021" s="1" t="s">
        <v>2166</v>
      </c>
      <c r="G1021" s="1" t="s">
        <v>4780</v>
      </c>
      <c r="H1021" s="1" t="s">
        <v>2102</v>
      </c>
      <c r="I1021" s="1" t="s">
        <v>2091</v>
      </c>
      <c r="J1021" s="1" t="s">
        <v>4814</v>
      </c>
      <c r="K1021" s="1" t="s">
        <v>1739</v>
      </c>
      <c r="L1021" s="1" t="s">
        <v>4818</v>
      </c>
      <c r="M1021" s="1" t="s">
        <v>2094</v>
      </c>
      <c r="N1021" s="1" t="s">
        <v>2105</v>
      </c>
      <c r="O1021" s="1" t="s">
        <v>4783</v>
      </c>
      <c r="P1021" s="1" t="s">
        <v>3563</v>
      </c>
      <c r="Q1021" s="1" t="s">
        <v>2057</v>
      </c>
      <c r="R1021" s="1" t="s">
        <v>4819</v>
      </c>
      <c r="S1021">
        <v>0</v>
      </c>
      <c r="T1021">
        <v>0</v>
      </c>
    </row>
    <row r="1022" spans="1:20" x14ac:dyDescent="0.25">
      <c r="A1022" s="1" t="s">
        <v>1361</v>
      </c>
      <c r="B1022" s="1" t="s">
        <v>1362</v>
      </c>
      <c r="C1022" s="1" t="s">
        <v>2256</v>
      </c>
      <c r="D1022" s="1" t="s">
        <v>29</v>
      </c>
      <c r="E1022" s="1" t="s">
        <v>2110</v>
      </c>
      <c r="F1022" s="1" t="s">
        <v>2100</v>
      </c>
      <c r="G1022" s="1" t="s">
        <v>3590</v>
      </c>
      <c r="H1022" s="1" t="s">
        <v>2052</v>
      </c>
      <c r="I1022" s="1" t="s">
        <v>2091</v>
      </c>
      <c r="J1022" s="1" t="s">
        <v>4820</v>
      </c>
      <c r="K1022" s="1" t="s">
        <v>10</v>
      </c>
      <c r="L1022" s="1" t="s">
        <v>2093</v>
      </c>
      <c r="M1022" s="1" t="s">
        <v>2094</v>
      </c>
      <c r="N1022" s="1" t="s">
        <v>2105</v>
      </c>
      <c r="O1022" s="1" t="s">
        <v>3592</v>
      </c>
      <c r="P1022" s="1" t="s">
        <v>2054</v>
      </c>
      <c r="Q1022" s="1" t="s">
        <v>2057</v>
      </c>
      <c r="R1022" s="1" t="s">
        <v>4821</v>
      </c>
      <c r="S1022">
        <v>0</v>
      </c>
      <c r="T1022">
        <v>7</v>
      </c>
    </row>
    <row r="1023" spans="1:20" x14ac:dyDescent="0.25">
      <c r="A1023" s="1" t="s">
        <v>1913</v>
      </c>
      <c r="B1023" s="1" t="s">
        <v>1914</v>
      </c>
      <c r="C1023" s="1" t="s">
        <v>2098</v>
      </c>
      <c r="D1023" s="1" t="s">
        <v>1280</v>
      </c>
      <c r="E1023" s="1" t="s">
        <v>2165</v>
      </c>
      <c r="F1023" s="1" t="s">
        <v>2166</v>
      </c>
      <c r="G1023" s="1" t="s">
        <v>4770</v>
      </c>
      <c r="H1023" s="1" t="s">
        <v>2102</v>
      </c>
      <c r="I1023" s="1" t="s">
        <v>2091</v>
      </c>
      <c r="J1023" s="1" t="s">
        <v>4822</v>
      </c>
      <c r="K1023" s="1" t="s">
        <v>10</v>
      </c>
      <c r="L1023" s="1" t="s">
        <v>2134</v>
      </c>
      <c r="M1023" s="1" t="s">
        <v>2094</v>
      </c>
      <c r="N1023" s="1" t="s">
        <v>2105</v>
      </c>
      <c r="O1023" s="1" t="s">
        <v>4772</v>
      </c>
      <c r="P1023" s="1" t="s">
        <v>2096</v>
      </c>
      <c r="Q1023" s="1" t="s">
        <v>2057</v>
      </c>
      <c r="R1023" s="1" t="s">
        <v>4823</v>
      </c>
      <c r="S1023">
        <v>0</v>
      </c>
      <c r="T1023">
        <v>3</v>
      </c>
    </row>
    <row r="1024" spans="1:20" x14ac:dyDescent="0.25">
      <c r="A1024" s="1" t="s">
        <v>5361</v>
      </c>
      <c r="B1024" s="1" t="s">
        <v>5383</v>
      </c>
      <c r="C1024" s="1" t="s">
        <v>2148</v>
      </c>
      <c r="D1024" s="1" t="s">
        <v>44</v>
      </c>
      <c r="E1024" s="1" t="s">
        <v>2297</v>
      </c>
      <c r="F1024" s="1" t="s">
        <v>2050</v>
      </c>
      <c r="G1024" s="1" t="s">
        <v>5362</v>
      </c>
      <c r="H1024" s="1" t="s">
        <v>2052</v>
      </c>
      <c r="I1024" s="1" t="s">
        <v>2091</v>
      </c>
      <c r="J1024" s="1" t="s">
        <v>5363</v>
      </c>
      <c r="K1024" s="1" t="s">
        <v>12</v>
      </c>
      <c r="L1024" s="1" t="s">
        <v>2193</v>
      </c>
      <c r="M1024" s="1" t="s">
        <v>2055</v>
      </c>
      <c r="N1024" s="1" t="s">
        <v>2056</v>
      </c>
      <c r="O1024" s="1" t="s">
        <v>5364</v>
      </c>
      <c r="P1024" s="1" t="s">
        <v>5365</v>
      </c>
      <c r="Q1024" s="1" t="s">
        <v>2057</v>
      </c>
      <c r="R1024" s="1" t="s">
        <v>5384</v>
      </c>
      <c r="S1024">
        <v>4</v>
      </c>
      <c r="T1024">
        <v>3</v>
      </c>
    </row>
    <row r="1025" spans="1:20" x14ac:dyDescent="0.25">
      <c r="A1025" s="1" t="s">
        <v>880</v>
      </c>
      <c r="B1025" s="1" t="s">
        <v>881</v>
      </c>
      <c r="C1025" s="1" t="s">
        <v>2148</v>
      </c>
      <c r="D1025" s="1" t="s">
        <v>44</v>
      </c>
      <c r="E1025" s="1" t="s">
        <v>2204</v>
      </c>
      <c r="F1025" s="1" t="s">
        <v>2050</v>
      </c>
      <c r="G1025" s="1" t="s">
        <v>3656</v>
      </c>
      <c r="H1025" s="1" t="s">
        <v>2052</v>
      </c>
      <c r="I1025" s="1" t="s">
        <v>2091</v>
      </c>
      <c r="J1025" s="1" t="s">
        <v>4824</v>
      </c>
      <c r="K1025" s="1" t="s">
        <v>12</v>
      </c>
      <c r="L1025" s="1" t="s">
        <v>2134</v>
      </c>
      <c r="M1025" s="1" t="s">
        <v>2094</v>
      </c>
      <c r="N1025" s="1" t="s">
        <v>2056</v>
      </c>
      <c r="O1025" s="1" t="s">
        <v>3659</v>
      </c>
      <c r="P1025" s="1" t="s">
        <v>3660</v>
      </c>
      <c r="Q1025" s="1" t="s">
        <v>2057</v>
      </c>
      <c r="R1025" s="1" t="s">
        <v>4825</v>
      </c>
      <c r="S1025">
        <v>4</v>
      </c>
      <c r="T1025">
        <v>3</v>
      </c>
    </row>
    <row r="1026" spans="1:20" x14ac:dyDescent="0.25">
      <c r="A1026" s="1" t="s">
        <v>1504</v>
      </c>
      <c r="B1026" s="1" t="s">
        <v>1505</v>
      </c>
      <c r="C1026" s="1" t="s">
        <v>2109</v>
      </c>
      <c r="D1026" s="1" t="s">
        <v>29</v>
      </c>
      <c r="E1026" s="1" t="s">
        <v>2204</v>
      </c>
      <c r="F1026" s="1" t="s">
        <v>2050</v>
      </c>
      <c r="G1026" s="1" t="s">
        <v>3089</v>
      </c>
      <c r="H1026" s="1" t="s">
        <v>2052</v>
      </c>
      <c r="I1026" s="1" t="s">
        <v>2091</v>
      </c>
      <c r="J1026" s="1" t="s">
        <v>4826</v>
      </c>
      <c r="K1026" s="1" t="s">
        <v>10</v>
      </c>
      <c r="L1026" s="1" t="s">
        <v>2113</v>
      </c>
      <c r="M1026" s="1" t="s">
        <v>2094</v>
      </c>
      <c r="N1026" s="1" t="s">
        <v>2105</v>
      </c>
      <c r="O1026" s="1" t="s">
        <v>3091</v>
      </c>
      <c r="P1026" s="1" t="s">
        <v>2054</v>
      </c>
      <c r="Q1026" s="1" t="s">
        <v>2057</v>
      </c>
      <c r="R1026" s="1" t="s">
        <v>4827</v>
      </c>
      <c r="S1026">
        <v>0</v>
      </c>
      <c r="T1026">
        <v>5</v>
      </c>
    </row>
    <row r="1027" spans="1:20" x14ac:dyDescent="0.25">
      <c r="A1027" s="1" t="s">
        <v>1591</v>
      </c>
      <c r="B1027" s="1" t="s">
        <v>1592</v>
      </c>
      <c r="C1027" s="1" t="s">
        <v>2120</v>
      </c>
      <c r="D1027" s="1" t="s">
        <v>29</v>
      </c>
      <c r="E1027" s="1" t="s">
        <v>2372</v>
      </c>
      <c r="F1027" s="1" t="s">
        <v>2166</v>
      </c>
      <c r="G1027" s="1" t="s">
        <v>2548</v>
      </c>
      <c r="H1027" s="1" t="s">
        <v>2052</v>
      </c>
      <c r="I1027" s="1" t="s">
        <v>2091</v>
      </c>
      <c r="J1027" s="1" t="s">
        <v>4828</v>
      </c>
      <c r="K1027" s="1" t="s">
        <v>10</v>
      </c>
      <c r="L1027" s="1" t="s">
        <v>2134</v>
      </c>
      <c r="M1027" s="1" t="s">
        <v>2094</v>
      </c>
      <c r="N1027" s="1" t="s">
        <v>2105</v>
      </c>
      <c r="O1027" s="1" t="s">
        <v>2550</v>
      </c>
      <c r="P1027" s="1" t="s">
        <v>2551</v>
      </c>
      <c r="Q1027" s="1" t="s">
        <v>2057</v>
      </c>
      <c r="R1027" s="1" t="s">
        <v>4829</v>
      </c>
      <c r="S1027">
        <v>0</v>
      </c>
      <c r="T1027">
        <v>3</v>
      </c>
    </row>
    <row r="1028" spans="1:20" x14ac:dyDescent="0.25">
      <c r="A1028" s="1" t="s">
        <v>1156</v>
      </c>
      <c r="B1028" s="1" t="s">
        <v>1157</v>
      </c>
      <c r="C1028" s="1" t="s">
        <v>2158</v>
      </c>
      <c r="D1028" s="1" t="s">
        <v>1158</v>
      </c>
      <c r="E1028" s="1" t="s">
        <v>2372</v>
      </c>
      <c r="F1028" s="1" t="s">
        <v>2166</v>
      </c>
      <c r="G1028" s="1" t="s">
        <v>4780</v>
      </c>
      <c r="H1028" s="1" t="s">
        <v>4781</v>
      </c>
      <c r="I1028" s="1" t="s">
        <v>3035</v>
      </c>
      <c r="J1028" s="1" t="s">
        <v>4830</v>
      </c>
      <c r="K1028" s="1" t="s">
        <v>894</v>
      </c>
      <c r="L1028" s="1" t="s">
        <v>4831</v>
      </c>
      <c r="M1028" s="1" t="s">
        <v>2094</v>
      </c>
      <c r="N1028" s="1" t="s">
        <v>2105</v>
      </c>
      <c r="O1028" s="1" t="s">
        <v>4783</v>
      </c>
      <c r="P1028" s="1" t="s">
        <v>3563</v>
      </c>
      <c r="Q1028" s="1" t="s">
        <v>2057</v>
      </c>
      <c r="R1028" s="1" t="s">
        <v>4832</v>
      </c>
      <c r="S1028">
        <v>0</v>
      </c>
      <c r="T1028">
        <v>1</v>
      </c>
    </row>
    <row r="1029" spans="1:20" x14ac:dyDescent="0.25">
      <c r="A1029" s="1" t="s">
        <v>1829</v>
      </c>
      <c r="B1029" s="1" t="s">
        <v>1830</v>
      </c>
      <c r="C1029" s="1" t="s">
        <v>2132</v>
      </c>
      <c r="D1029" s="1" t="s">
        <v>29</v>
      </c>
      <c r="E1029" s="1" t="s">
        <v>2372</v>
      </c>
      <c r="F1029" s="1" t="s">
        <v>2166</v>
      </c>
      <c r="G1029" s="1" t="s">
        <v>2548</v>
      </c>
      <c r="H1029" s="1" t="s">
        <v>2052</v>
      </c>
      <c r="I1029" s="1" t="s">
        <v>2091</v>
      </c>
      <c r="J1029" s="1" t="s">
        <v>4833</v>
      </c>
      <c r="K1029" s="1" t="s">
        <v>10</v>
      </c>
      <c r="L1029" s="1" t="s">
        <v>2104</v>
      </c>
      <c r="M1029" s="1" t="s">
        <v>2094</v>
      </c>
      <c r="N1029" s="1" t="s">
        <v>2105</v>
      </c>
      <c r="O1029" s="1" t="s">
        <v>2550</v>
      </c>
      <c r="P1029" s="1" t="s">
        <v>2551</v>
      </c>
      <c r="Q1029" s="1" t="s">
        <v>2057</v>
      </c>
      <c r="R1029" s="1" t="s">
        <v>4834</v>
      </c>
      <c r="S1029">
        <v>0</v>
      </c>
      <c r="T1029">
        <v>1</v>
      </c>
    </row>
    <row r="1030" spans="1:20" x14ac:dyDescent="0.25">
      <c r="A1030" s="1" t="s">
        <v>1593</v>
      </c>
      <c r="B1030" s="1" t="s">
        <v>1594</v>
      </c>
      <c r="C1030" s="1" t="s">
        <v>2109</v>
      </c>
      <c r="D1030" s="1" t="s">
        <v>29</v>
      </c>
      <c r="E1030" s="1" t="s">
        <v>2372</v>
      </c>
      <c r="F1030" s="1" t="s">
        <v>2166</v>
      </c>
      <c r="G1030" s="1" t="s">
        <v>2548</v>
      </c>
      <c r="H1030" s="1" t="s">
        <v>2052</v>
      </c>
      <c r="I1030" s="1" t="s">
        <v>2091</v>
      </c>
      <c r="J1030" s="1" t="s">
        <v>4835</v>
      </c>
      <c r="K1030" s="1" t="s">
        <v>10</v>
      </c>
      <c r="L1030" s="1" t="s">
        <v>2113</v>
      </c>
      <c r="M1030" s="1" t="s">
        <v>2094</v>
      </c>
      <c r="N1030" s="1" t="s">
        <v>2105</v>
      </c>
      <c r="O1030" s="1" t="s">
        <v>2550</v>
      </c>
      <c r="P1030" s="1" t="s">
        <v>2551</v>
      </c>
      <c r="Q1030" s="1" t="s">
        <v>2057</v>
      </c>
      <c r="R1030" s="1" t="s">
        <v>4836</v>
      </c>
      <c r="S1030">
        <v>0</v>
      </c>
      <c r="T1030">
        <v>5</v>
      </c>
    </row>
    <row r="1031" spans="1:20" x14ac:dyDescent="0.25">
      <c r="A1031" s="1" t="s">
        <v>1616</v>
      </c>
      <c r="B1031" s="1" t="s">
        <v>1617</v>
      </c>
      <c r="C1031" s="1" t="s">
        <v>2120</v>
      </c>
      <c r="D1031" s="1" t="s">
        <v>29</v>
      </c>
      <c r="E1031" s="1" t="s">
        <v>2372</v>
      </c>
      <c r="F1031" s="1" t="s">
        <v>2166</v>
      </c>
      <c r="G1031" s="1" t="s">
        <v>2548</v>
      </c>
      <c r="H1031" s="1" t="s">
        <v>2052</v>
      </c>
      <c r="I1031" s="1" t="s">
        <v>2091</v>
      </c>
      <c r="J1031" s="1" t="s">
        <v>4837</v>
      </c>
      <c r="K1031" s="1" t="s">
        <v>10</v>
      </c>
      <c r="L1031" s="1" t="s">
        <v>2134</v>
      </c>
      <c r="M1031" s="1" t="s">
        <v>2094</v>
      </c>
      <c r="N1031" s="1" t="s">
        <v>2105</v>
      </c>
      <c r="O1031" s="1" t="s">
        <v>2550</v>
      </c>
      <c r="P1031" s="1" t="s">
        <v>2551</v>
      </c>
      <c r="Q1031" s="1" t="s">
        <v>2057</v>
      </c>
      <c r="R1031" s="1" t="s">
        <v>4838</v>
      </c>
      <c r="S1031">
        <v>0</v>
      </c>
      <c r="T1031">
        <v>3</v>
      </c>
    </row>
    <row r="1032" spans="1:20" x14ac:dyDescent="0.25">
      <c r="A1032" s="1" t="s">
        <v>448</v>
      </c>
      <c r="B1032" s="1" t="s">
        <v>449</v>
      </c>
      <c r="C1032" s="1" t="s">
        <v>2313</v>
      </c>
      <c r="D1032" s="1" t="s">
        <v>44</v>
      </c>
      <c r="E1032" s="1" t="s">
        <v>2089</v>
      </c>
      <c r="F1032" s="1" t="s">
        <v>2050</v>
      </c>
      <c r="G1032" s="1" t="s">
        <v>3656</v>
      </c>
      <c r="H1032" s="1" t="s">
        <v>2052</v>
      </c>
      <c r="I1032" s="1" t="s">
        <v>2091</v>
      </c>
      <c r="J1032" s="1" t="s">
        <v>4839</v>
      </c>
      <c r="K1032" s="1" t="s">
        <v>12</v>
      </c>
      <c r="L1032" s="1" t="s">
        <v>2134</v>
      </c>
      <c r="M1032" s="1" t="s">
        <v>2094</v>
      </c>
      <c r="N1032" s="1" t="s">
        <v>2056</v>
      </c>
      <c r="O1032" s="1" t="s">
        <v>3659</v>
      </c>
      <c r="P1032" s="1" t="s">
        <v>3660</v>
      </c>
      <c r="Q1032" s="1" t="s">
        <v>2057</v>
      </c>
      <c r="R1032" s="1" t="s">
        <v>4840</v>
      </c>
      <c r="S1032">
        <v>4</v>
      </c>
      <c r="T1032">
        <v>3</v>
      </c>
    </row>
    <row r="1033" spans="1:20" x14ac:dyDescent="0.25">
      <c r="A1033" s="1" t="s">
        <v>892</v>
      </c>
      <c r="B1033" s="1" t="s">
        <v>893</v>
      </c>
      <c r="C1033" s="1" t="s">
        <v>2148</v>
      </c>
      <c r="D1033" s="1" t="s">
        <v>29</v>
      </c>
      <c r="E1033" s="1" t="s">
        <v>2372</v>
      </c>
      <c r="F1033" s="1" t="s">
        <v>2166</v>
      </c>
      <c r="G1033" s="1" t="s">
        <v>4780</v>
      </c>
      <c r="H1033" s="1" t="s">
        <v>2052</v>
      </c>
      <c r="I1033" s="1" t="s">
        <v>3035</v>
      </c>
      <c r="J1033" s="1" t="s">
        <v>4841</v>
      </c>
      <c r="K1033" s="1" t="s">
        <v>894</v>
      </c>
      <c r="L1033" s="1" t="s">
        <v>4842</v>
      </c>
      <c r="M1033" s="1" t="s">
        <v>2094</v>
      </c>
      <c r="N1033" s="1" t="s">
        <v>2105</v>
      </c>
      <c r="O1033" s="1" t="s">
        <v>4783</v>
      </c>
      <c r="P1033" s="1" t="s">
        <v>3563</v>
      </c>
      <c r="Q1033" s="1" t="s">
        <v>2057</v>
      </c>
      <c r="R1033" s="1" t="s">
        <v>4843</v>
      </c>
      <c r="S1033">
        <v>2</v>
      </c>
      <c r="T1033">
        <v>3</v>
      </c>
    </row>
    <row r="1034" spans="1:20" x14ac:dyDescent="0.25">
      <c r="A1034" s="1" t="s">
        <v>1620</v>
      </c>
      <c r="B1034" s="1" t="s">
        <v>1621</v>
      </c>
      <c r="C1034" s="1" t="s">
        <v>2120</v>
      </c>
      <c r="D1034" s="1" t="s">
        <v>29</v>
      </c>
      <c r="E1034" s="1" t="s">
        <v>2372</v>
      </c>
      <c r="F1034" s="1" t="s">
        <v>2166</v>
      </c>
      <c r="G1034" s="1" t="s">
        <v>4844</v>
      </c>
      <c r="H1034" s="1" t="s">
        <v>2052</v>
      </c>
      <c r="I1034" s="1" t="s">
        <v>2091</v>
      </c>
      <c r="J1034" s="1" t="s">
        <v>4845</v>
      </c>
      <c r="K1034" s="1" t="s">
        <v>440</v>
      </c>
      <c r="L1034" s="1" t="s">
        <v>1622</v>
      </c>
      <c r="M1034" s="1" t="s">
        <v>2094</v>
      </c>
      <c r="N1034" s="1" t="s">
        <v>2105</v>
      </c>
      <c r="O1034" s="1" t="s">
        <v>4846</v>
      </c>
      <c r="P1034" s="1" t="s">
        <v>2096</v>
      </c>
      <c r="Q1034" s="1" t="s">
        <v>2057</v>
      </c>
      <c r="R1034" s="1" t="s">
        <v>4847</v>
      </c>
      <c r="S1034">
        <v>0</v>
      </c>
      <c r="T1034">
        <v>0</v>
      </c>
    </row>
    <row r="1035" spans="1:20" x14ac:dyDescent="0.25">
      <c r="A1035" s="1" t="s">
        <v>450</v>
      </c>
      <c r="B1035" s="1" t="s">
        <v>451</v>
      </c>
      <c r="C1035" s="1" t="s">
        <v>2313</v>
      </c>
      <c r="D1035" s="1" t="s">
        <v>44</v>
      </c>
      <c r="E1035" s="1" t="s">
        <v>2214</v>
      </c>
      <c r="F1035" s="1" t="s">
        <v>2050</v>
      </c>
      <c r="G1035" s="1" t="s">
        <v>4848</v>
      </c>
      <c r="H1035" s="1" t="s">
        <v>2052</v>
      </c>
      <c r="I1035" s="1" t="s">
        <v>2091</v>
      </c>
      <c r="J1035" s="1" t="s">
        <v>4849</v>
      </c>
      <c r="K1035" s="1" t="s">
        <v>12</v>
      </c>
      <c r="L1035" s="1" t="s">
        <v>2134</v>
      </c>
      <c r="M1035" s="1" t="s">
        <v>2094</v>
      </c>
      <c r="N1035" s="1" t="s">
        <v>2056</v>
      </c>
      <c r="O1035" s="1" t="s">
        <v>4850</v>
      </c>
      <c r="P1035" s="1" t="s">
        <v>2054</v>
      </c>
      <c r="Q1035" s="1" t="s">
        <v>2057</v>
      </c>
      <c r="R1035" s="1" t="s">
        <v>4851</v>
      </c>
      <c r="S1035">
        <v>4</v>
      </c>
      <c r="T1035">
        <v>3</v>
      </c>
    </row>
    <row r="1036" spans="1:20" x14ac:dyDescent="0.25">
      <c r="A1036" s="1" t="s">
        <v>156</v>
      </c>
      <c r="B1036" s="1" t="s">
        <v>157</v>
      </c>
      <c r="C1036" s="1" t="s">
        <v>2468</v>
      </c>
      <c r="D1036" s="1" t="s">
        <v>88</v>
      </c>
      <c r="E1036" s="1" t="s">
        <v>2214</v>
      </c>
      <c r="F1036" s="1" t="s">
        <v>2050</v>
      </c>
      <c r="G1036" s="1" t="s">
        <v>4848</v>
      </c>
      <c r="H1036" s="1" t="s">
        <v>2052</v>
      </c>
      <c r="I1036" s="1" t="s">
        <v>2091</v>
      </c>
      <c r="J1036" s="1" t="s">
        <v>4852</v>
      </c>
      <c r="K1036" s="1" t="s">
        <v>158</v>
      </c>
      <c r="L1036" s="1" t="s">
        <v>4853</v>
      </c>
      <c r="M1036" s="1" t="s">
        <v>2094</v>
      </c>
      <c r="N1036" s="1" t="s">
        <v>2056</v>
      </c>
      <c r="O1036" s="1" t="s">
        <v>4850</v>
      </c>
      <c r="P1036" s="1" t="s">
        <v>2054</v>
      </c>
      <c r="Q1036" s="1" t="s">
        <v>2057</v>
      </c>
      <c r="R1036" s="1" t="s">
        <v>4854</v>
      </c>
      <c r="S1036">
        <v>4</v>
      </c>
      <c r="T1036">
        <v>5</v>
      </c>
    </row>
    <row r="1037" spans="1:20" x14ac:dyDescent="0.25">
      <c r="A1037" s="1" t="s">
        <v>464</v>
      </c>
      <c r="B1037" s="1" t="s">
        <v>465</v>
      </c>
      <c r="C1037" s="1" t="s">
        <v>2313</v>
      </c>
      <c r="D1037" s="1" t="s">
        <v>44</v>
      </c>
      <c r="E1037" s="1" t="s">
        <v>2415</v>
      </c>
      <c r="F1037" s="1" t="s">
        <v>2050</v>
      </c>
      <c r="G1037" s="1" t="s">
        <v>4844</v>
      </c>
      <c r="H1037" s="1" t="s">
        <v>2052</v>
      </c>
      <c r="I1037" s="1" t="s">
        <v>2091</v>
      </c>
      <c r="J1037" s="1" t="s">
        <v>4855</v>
      </c>
      <c r="K1037" s="1" t="s">
        <v>12</v>
      </c>
      <c r="L1037" s="1" t="s">
        <v>2113</v>
      </c>
      <c r="M1037" s="1" t="s">
        <v>2094</v>
      </c>
      <c r="N1037" s="1" t="s">
        <v>2056</v>
      </c>
      <c r="O1037" s="1" t="s">
        <v>4846</v>
      </c>
      <c r="P1037" s="1" t="s">
        <v>2096</v>
      </c>
      <c r="Q1037" s="1" t="s">
        <v>2057</v>
      </c>
      <c r="R1037" s="1" t="s">
        <v>4856</v>
      </c>
      <c r="S1037">
        <v>4</v>
      </c>
      <c r="T1037">
        <v>5</v>
      </c>
    </row>
    <row r="1038" spans="1:20" x14ac:dyDescent="0.25">
      <c r="A1038" s="1" t="s">
        <v>254</v>
      </c>
      <c r="B1038" s="1" t="s">
        <v>5044</v>
      </c>
      <c r="C1038" s="1" t="s">
        <v>2088</v>
      </c>
      <c r="D1038" s="1" t="s">
        <v>44</v>
      </c>
      <c r="E1038" s="1" t="s">
        <v>2214</v>
      </c>
      <c r="F1038" s="1" t="s">
        <v>2050</v>
      </c>
      <c r="G1038" s="1" t="s">
        <v>2450</v>
      </c>
      <c r="H1038" s="1" t="s">
        <v>2052</v>
      </c>
      <c r="I1038" s="1" t="s">
        <v>2091</v>
      </c>
      <c r="J1038" s="1" t="s">
        <v>4857</v>
      </c>
      <c r="K1038" s="1" t="s">
        <v>12</v>
      </c>
      <c r="L1038" s="1" t="s">
        <v>2093</v>
      </c>
      <c r="M1038" s="1" t="s">
        <v>2094</v>
      </c>
      <c r="N1038" s="1" t="s">
        <v>2056</v>
      </c>
      <c r="O1038" s="1" t="s">
        <v>2452</v>
      </c>
      <c r="P1038" s="1" t="s">
        <v>2453</v>
      </c>
      <c r="Q1038" s="1" t="s">
        <v>2057</v>
      </c>
      <c r="R1038" s="1" t="s">
        <v>5045</v>
      </c>
      <c r="S1038">
        <v>4</v>
      </c>
      <c r="T1038">
        <v>7</v>
      </c>
    </row>
    <row r="1039" spans="1:20" x14ac:dyDescent="0.25">
      <c r="A1039" s="1" t="s">
        <v>255</v>
      </c>
      <c r="B1039" s="1" t="s">
        <v>256</v>
      </c>
      <c r="C1039" s="1" t="s">
        <v>2088</v>
      </c>
      <c r="D1039" s="1" t="s">
        <v>44</v>
      </c>
      <c r="E1039" s="1" t="s">
        <v>2214</v>
      </c>
      <c r="F1039" s="1" t="s">
        <v>2547</v>
      </c>
      <c r="G1039" s="1" t="s">
        <v>2539</v>
      </c>
      <c r="H1039" s="1" t="s">
        <v>2052</v>
      </c>
      <c r="I1039" s="1" t="s">
        <v>2091</v>
      </c>
      <c r="J1039" s="1" t="s">
        <v>4858</v>
      </c>
      <c r="K1039" s="1" t="s">
        <v>12</v>
      </c>
      <c r="L1039" s="1" t="s">
        <v>4859</v>
      </c>
      <c r="M1039" s="1" t="s">
        <v>2094</v>
      </c>
      <c r="N1039" s="1" t="s">
        <v>2056</v>
      </c>
      <c r="O1039" s="1" t="s">
        <v>2541</v>
      </c>
      <c r="P1039" s="1" t="s">
        <v>2571</v>
      </c>
      <c r="Q1039" s="1" t="s">
        <v>2057</v>
      </c>
      <c r="R1039" s="1" t="s">
        <v>4860</v>
      </c>
      <c r="S1039">
        <v>4</v>
      </c>
      <c r="T1039">
        <v>7</v>
      </c>
    </row>
    <row r="1040" spans="1:20" x14ac:dyDescent="0.25">
      <c r="A1040" s="1" t="s">
        <v>452</v>
      </c>
      <c r="B1040" s="1" t="s">
        <v>453</v>
      </c>
      <c r="C1040" s="1" t="s">
        <v>2313</v>
      </c>
      <c r="D1040" s="1" t="s">
        <v>44</v>
      </c>
      <c r="E1040" s="1" t="s">
        <v>2214</v>
      </c>
      <c r="F1040" s="1" t="s">
        <v>2166</v>
      </c>
      <c r="G1040" s="1" t="s">
        <v>2548</v>
      </c>
      <c r="H1040" s="1" t="s">
        <v>2052</v>
      </c>
      <c r="I1040" s="1" t="s">
        <v>3035</v>
      </c>
      <c r="J1040" s="1" t="s">
        <v>4861</v>
      </c>
      <c r="K1040" s="1" t="s">
        <v>12</v>
      </c>
      <c r="L1040" s="1" t="s">
        <v>4862</v>
      </c>
      <c r="M1040" s="1" t="s">
        <v>2094</v>
      </c>
      <c r="N1040" s="1" t="s">
        <v>2056</v>
      </c>
      <c r="O1040" s="1" t="s">
        <v>2550</v>
      </c>
      <c r="P1040" s="1" t="s">
        <v>2551</v>
      </c>
      <c r="Q1040" s="1" t="s">
        <v>2057</v>
      </c>
      <c r="R1040" s="1" t="s">
        <v>4863</v>
      </c>
      <c r="S1040">
        <v>4</v>
      </c>
      <c r="T1040">
        <v>5</v>
      </c>
    </row>
    <row r="1041" spans="1:20" x14ac:dyDescent="0.25">
      <c r="A1041" s="1" t="s">
        <v>882</v>
      </c>
      <c r="B1041" s="1" t="s">
        <v>883</v>
      </c>
      <c r="C1041" s="1" t="s">
        <v>2173</v>
      </c>
      <c r="D1041" s="1" t="s">
        <v>44</v>
      </c>
      <c r="E1041" s="1" t="s">
        <v>2372</v>
      </c>
      <c r="F1041" s="1" t="s">
        <v>2050</v>
      </c>
      <c r="G1041" s="1" t="s">
        <v>2384</v>
      </c>
      <c r="H1041" s="1" t="s">
        <v>2052</v>
      </c>
      <c r="I1041" s="1" t="s">
        <v>2091</v>
      </c>
      <c r="J1041" s="1" t="s">
        <v>4864</v>
      </c>
      <c r="K1041" s="1" t="s">
        <v>10</v>
      </c>
      <c r="L1041" s="1" t="s">
        <v>2093</v>
      </c>
      <c r="M1041" s="1" t="s">
        <v>2094</v>
      </c>
      <c r="N1041" s="1" t="s">
        <v>2056</v>
      </c>
      <c r="O1041" s="1" t="s">
        <v>2386</v>
      </c>
      <c r="P1041" s="1" t="s">
        <v>2387</v>
      </c>
      <c r="Q1041" s="1" t="s">
        <v>2057</v>
      </c>
      <c r="R1041" s="1" t="s">
        <v>5245</v>
      </c>
      <c r="S1041">
        <v>0</v>
      </c>
      <c r="T1041">
        <v>7</v>
      </c>
    </row>
    <row r="1042" spans="1:20" x14ac:dyDescent="0.25">
      <c r="A1042" s="1" t="s">
        <v>454</v>
      </c>
      <c r="B1042" s="1" t="s">
        <v>455</v>
      </c>
      <c r="C1042" s="1" t="s">
        <v>2313</v>
      </c>
      <c r="D1042" s="1" t="s">
        <v>44</v>
      </c>
      <c r="E1042" s="1" t="s">
        <v>2214</v>
      </c>
      <c r="F1042" s="1" t="s">
        <v>2050</v>
      </c>
      <c r="G1042" s="1" t="s">
        <v>4848</v>
      </c>
      <c r="H1042" s="1" t="s">
        <v>2052</v>
      </c>
      <c r="I1042" s="1" t="s">
        <v>2091</v>
      </c>
      <c r="J1042" s="1" t="s">
        <v>4865</v>
      </c>
      <c r="K1042" s="1" t="s">
        <v>12</v>
      </c>
      <c r="L1042" s="1" t="s">
        <v>4866</v>
      </c>
      <c r="M1042" s="1" t="s">
        <v>2094</v>
      </c>
      <c r="N1042" s="1" t="s">
        <v>2056</v>
      </c>
      <c r="O1042" s="1" t="s">
        <v>4850</v>
      </c>
      <c r="P1042" s="1" t="s">
        <v>2054</v>
      </c>
      <c r="Q1042" s="1" t="s">
        <v>2057</v>
      </c>
      <c r="R1042" s="1" t="s">
        <v>4867</v>
      </c>
      <c r="S1042">
        <v>4</v>
      </c>
      <c r="T1042">
        <v>6</v>
      </c>
    </row>
    <row r="1043" spans="1:20" x14ac:dyDescent="0.25">
      <c r="A1043" s="1" t="s">
        <v>456</v>
      </c>
      <c r="B1043" s="1" t="s">
        <v>457</v>
      </c>
      <c r="C1043" s="1" t="s">
        <v>2313</v>
      </c>
      <c r="D1043" s="1" t="s">
        <v>44</v>
      </c>
      <c r="E1043" s="1" t="s">
        <v>2214</v>
      </c>
      <c r="F1043" s="1" t="s">
        <v>2050</v>
      </c>
      <c r="G1043" s="1" t="s">
        <v>4848</v>
      </c>
      <c r="H1043" s="1" t="s">
        <v>2052</v>
      </c>
      <c r="I1043" s="1" t="s">
        <v>2091</v>
      </c>
      <c r="J1043" s="1" t="s">
        <v>4868</v>
      </c>
      <c r="K1043" s="1" t="s">
        <v>458</v>
      </c>
      <c r="L1043" s="1" t="s">
        <v>2113</v>
      </c>
      <c r="M1043" s="1" t="s">
        <v>2094</v>
      </c>
      <c r="N1043" s="1" t="s">
        <v>2056</v>
      </c>
      <c r="O1043" s="1" t="s">
        <v>4850</v>
      </c>
      <c r="P1043" s="1" t="s">
        <v>2054</v>
      </c>
      <c r="Q1043" s="1" t="s">
        <v>2057</v>
      </c>
      <c r="R1043" s="1" t="s">
        <v>4869</v>
      </c>
      <c r="S1043">
        <v>4</v>
      </c>
      <c r="T1043">
        <v>5</v>
      </c>
    </row>
    <row r="1044" spans="1:20" x14ac:dyDescent="0.25">
      <c r="A1044" s="1" t="s">
        <v>4870</v>
      </c>
      <c r="B1044" s="1" t="s">
        <v>4871</v>
      </c>
      <c r="C1044" s="1" t="s">
        <v>2173</v>
      </c>
      <c r="D1044" s="1" t="s">
        <v>44</v>
      </c>
      <c r="E1044" s="1" t="s">
        <v>2297</v>
      </c>
      <c r="F1044" s="1" t="s">
        <v>2050</v>
      </c>
      <c r="G1044" s="1" t="s">
        <v>2539</v>
      </c>
      <c r="H1044" s="1" t="s">
        <v>2052</v>
      </c>
      <c r="I1044" s="1" t="s">
        <v>2091</v>
      </c>
      <c r="J1044" s="1" t="s">
        <v>4872</v>
      </c>
      <c r="K1044" s="1" t="s">
        <v>12</v>
      </c>
      <c r="L1044" s="1" t="s">
        <v>2412</v>
      </c>
      <c r="M1044" s="1" t="s">
        <v>2055</v>
      </c>
      <c r="N1044" s="1" t="s">
        <v>2056</v>
      </c>
      <c r="O1044" s="1" t="s">
        <v>2541</v>
      </c>
      <c r="P1044" s="1" t="s">
        <v>2571</v>
      </c>
      <c r="Q1044" s="1" t="s">
        <v>2057</v>
      </c>
      <c r="R1044" s="1" t="s">
        <v>4873</v>
      </c>
      <c r="S1044">
        <v>4</v>
      </c>
      <c r="T1044">
        <v>5</v>
      </c>
    </row>
    <row r="1045" spans="1:20" x14ac:dyDescent="0.25">
      <c r="A1045" s="1" t="s">
        <v>196</v>
      </c>
      <c r="B1045" s="1" t="s">
        <v>197</v>
      </c>
      <c r="C1045" s="1" t="s">
        <v>2573</v>
      </c>
      <c r="D1045" s="1" t="s">
        <v>88</v>
      </c>
      <c r="E1045" s="1" t="s">
        <v>2214</v>
      </c>
      <c r="F1045" s="1" t="s">
        <v>2150</v>
      </c>
      <c r="G1045" s="1" t="s">
        <v>2539</v>
      </c>
      <c r="H1045" s="1" t="s">
        <v>2052</v>
      </c>
      <c r="I1045" s="1" t="s">
        <v>2052</v>
      </c>
      <c r="J1045" s="1" t="s">
        <v>4874</v>
      </c>
      <c r="K1045" s="1" t="s">
        <v>12</v>
      </c>
      <c r="L1045" s="1" t="s">
        <v>4875</v>
      </c>
      <c r="M1045" s="1" t="s">
        <v>2094</v>
      </c>
      <c r="N1045" s="1" t="s">
        <v>2056</v>
      </c>
      <c r="O1045" s="1" t="s">
        <v>2541</v>
      </c>
      <c r="P1045" s="1" t="s">
        <v>2571</v>
      </c>
      <c r="Q1045" s="1" t="s">
        <v>2057</v>
      </c>
      <c r="R1045" s="1" t="s">
        <v>4876</v>
      </c>
      <c r="S1045">
        <v>4</v>
      </c>
      <c r="T1045">
        <v>7</v>
      </c>
    </row>
    <row r="1046" spans="1:20" x14ac:dyDescent="0.25">
      <c r="A1046" s="1" t="s">
        <v>364</v>
      </c>
      <c r="B1046" s="1" t="s">
        <v>365</v>
      </c>
      <c r="C1046" s="1" t="s">
        <v>2088</v>
      </c>
      <c r="D1046" s="1" t="s">
        <v>88</v>
      </c>
      <c r="E1046" s="1" t="s">
        <v>2214</v>
      </c>
      <c r="F1046" s="1" t="s">
        <v>2150</v>
      </c>
      <c r="G1046" s="1" t="s">
        <v>2539</v>
      </c>
      <c r="H1046" s="1" t="s">
        <v>2052</v>
      </c>
      <c r="I1046" s="1" t="s">
        <v>2052</v>
      </c>
      <c r="J1046" s="1" t="s">
        <v>4877</v>
      </c>
      <c r="K1046" s="1" t="s">
        <v>12</v>
      </c>
      <c r="L1046" s="1" t="s">
        <v>2113</v>
      </c>
      <c r="M1046" s="1" t="s">
        <v>2094</v>
      </c>
      <c r="N1046" s="1" t="s">
        <v>2056</v>
      </c>
      <c r="O1046" s="1" t="s">
        <v>2541</v>
      </c>
      <c r="P1046" s="1" t="s">
        <v>2571</v>
      </c>
      <c r="Q1046" s="1" t="s">
        <v>2057</v>
      </c>
      <c r="R1046" s="1" t="s">
        <v>4878</v>
      </c>
      <c r="S1046">
        <v>4</v>
      </c>
      <c r="T1046">
        <v>5</v>
      </c>
    </row>
    <row r="1047" spans="1:20" x14ac:dyDescent="0.25">
      <c r="A1047" s="1" t="s">
        <v>1903</v>
      </c>
      <c r="B1047" s="1" t="s">
        <v>1904</v>
      </c>
      <c r="C1047" s="1" t="s">
        <v>2098</v>
      </c>
      <c r="D1047" s="1" t="s">
        <v>29</v>
      </c>
      <c r="E1047" s="1" t="s">
        <v>3554</v>
      </c>
      <c r="F1047" s="1" t="s">
        <v>2100</v>
      </c>
      <c r="G1047" s="1" t="s">
        <v>3499</v>
      </c>
      <c r="H1047" s="1" t="s">
        <v>2052</v>
      </c>
      <c r="I1047" s="1" t="s">
        <v>2091</v>
      </c>
      <c r="J1047" s="1" t="s">
        <v>4879</v>
      </c>
      <c r="K1047" s="1" t="s">
        <v>10</v>
      </c>
      <c r="L1047" s="1" t="s">
        <v>2140</v>
      </c>
      <c r="M1047" s="1" t="s">
        <v>2094</v>
      </c>
      <c r="N1047" s="1" t="s">
        <v>2105</v>
      </c>
      <c r="O1047" s="1" t="s">
        <v>3502</v>
      </c>
      <c r="P1047" s="1" t="s">
        <v>2054</v>
      </c>
      <c r="Q1047" s="1" t="s">
        <v>2057</v>
      </c>
      <c r="R1047" s="1" t="s">
        <v>4880</v>
      </c>
      <c r="S1047">
        <v>0</v>
      </c>
      <c r="T1047">
        <v>0</v>
      </c>
    </row>
    <row r="1048" spans="1:20" x14ac:dyDescent="0.25">
      <c r="A1048" s="1" t="s">
        <v>5046</v>
      </c>
      <c r="B1048" s="1" t="s">
        <v>5212</v>
      </c>
      <c r="C1048" s="1" t="s">
        <v>2256</v>
      </c>
      <c r="D1048" s="1" t="s">
        <v>88</v>
      </c>
      <c r="E1048" s="1" t="s">
        <v>4891</v>
      </c>
      <c r="F1048" s="1" t="s">
        <v>2050</v>
      </c>
      <c r="G1048" s="1" t="s">
        <v>3192</v>
      </c>
      <c r="H1048" s="1" t="s">
        <v>2052</v>
      </c>
      <c r="I1048" s="1" t="s">
        <v>2052</v>
      </c>
      <c r="J1048" s="1" t="s">
        <v>5047</v>
      </c>
      <c r="K1048" s="1" t="s">
        <v>12</v>
      </c>
      <c r="L1048" s="1" t="s">
        <v>2130</v>
      </c>
      <c r="M1048" s="1" t="s">
        <v>2055</v>
      </c>
      <c r="N1048" s="1" t="s">
        <v>2056</v>
      </c>
      <c r="O1048" s="1" t="s">
        <v>3194</v>
      </c>
      <c r="P1048" s="1" t="s">
        <v>2054</v>
      </c>
      <c r="Q1048" s="1" t="s">
        <v>2057</v>
      </c>
      <c r="R1048" s="1" t="s">
        <v>5246</v>
      </c>
      <c r="S1048">
        <v>4</v>
      </c>
      <c r="T1048">
        <v>1</v>
      </c>
    </row>
    <row r="1049" spans="1:20" x14ac:dyDescent="0.25">
      <c r="A1049" s="1" t="s">
        <v>1831</v>
      </c>
      <c r="B1049" s="1" t="s">
        <v>1832</v>
      </c>
      <c r="C1049" s="1" t="s">
        <v>2132</v>
      </c>
      <c r="D1049" s="1" t="s">
        <v>29</v>
      </c>
      <c r="E1049" s="1" t="s">
        <v>2165</v>
      </c>
      <c r="F1049" s="1" t="s">
        <v>2111</v>
      </c>
      <c r="G1049" s="1" t="s">
        <v>4681</v>
      </c>
      <c r="H1049" s="1" t="s">
        <v>2052</v>
      </c>
      <c r="I1049" s="1" t="s">
        <v>2091</v>
      </c>
      <c r="J1049" s="1" t="s">
        <v>4881</v>
      </c>
      <c r="K1049" s="1" t="s">
        <v>10</v>
      </c>
      <c r="L1049" s="1" t="s">
        <v>2134</v>
      </c>
      <c r="M1049" s="1" t="s">
        <v>2094</v>
      </c>
      <c r="N1049" s="1" t="s">
        <v>2105</v>
      </c>
      <c r="O1049" s="1" t="s">
        <v>4683</v>
      </c>
      <c r="P1049" s="1" t="s">
        <v>2096</v>
      </c>
      <c r="Q1049" s="1" t="s">
        <v>2057</v>
      </c>
      <c r="R1049" s="1" t="s">
        <v>4882</v>
      </c>
      <c r="S1049">
        <v>0</v>
      </c>
      <c r="T1049">
        <v>3</v>
      </c>
    </row>
    <row r="1050" spans="1:20" x14ac:dyDescent="0.25">
      <c r="A1050" s="1" t="s">
        <v>4883</v>
      </c>
      <c r="B1050" s="1" t="s">
        <v>4884</v>
      </c>
      <c r="C1050" s="1" t="s">
        <v>4885</v>
      </c>
      <c r="D1050" s="1" t="s">
        <v>88</v>
      </c>
      <c r="E1050" s="1" t="s">
        <v>4886</v>
      </c>
      <c r="F1050" s="1" t="s">
        <v>2050</v>
      </c>
      <c r="G1050" s="1" t="s">
        <v>4887</v>
      </c>
      <c r="H1050" s="1" t="s">
        <v>2052</v>
      </c>
      <c r="I1050" s="1" t="s">
        <v>2091</v>
      </c>
      <c r="J1050" s="1" t="s">
        <v>4888</v>
      </c>
      <c r="K1050" s="1" t="s">
        <v>12</v>
      </c>
      <c r="L1050" s="1" t="s">
        <v>2140</v>
      </c>
      <c r="M1050" s="1" t="s">
        <v>2094</v>
      </c>
      <c r="N1050" s="1" t="s">
        <v>2056</v>
      </c>
      <c r="O1050" s="1" t="s">
        <v>4889</v>
      </c>
      <c r="P1050" s="1" t="s">
        <v>2054</v>
      </c>
      <c r="Q1050" s="1" t="s">
        <v>2057</v>
      </c>
      <c r="R1050" s="1" t="s">
        <v>4890</v>
      </c>
      <c r="S1050">
        <v>4</v>
      </c>
      <c r="T1050">
        <v>0</v>
      </c>
    </row>
    <row r="1051" spans="1:20" x14ac:dyDescent="0.25">
      <c r="A1051" s="1" t="s">
        <v>1312</v>
      </c>
      <c r="B1051" s="1" t="s">
        <v>1313</v>
      </c>
      <c r="C1051" s="1" t="s">
        <v>2256</v>
      </c>
      <c r="D1051" s="1" t="s">
        <v>44</v>
      </c>
      <c r="E1051" s="1" t="s">
        <v>4891</v>
      </c>
      <c r="F1051" s="1" t="s">
        <v>2050</v>
      </c>
      <c r="G1051" s="1" t="s">
        <v>4892</v>
      </c>
      <c r="H1051" s="1" t="s">
        <v>2052</v>
      </c>
      <c r="I1051" s="1" t="s">
        <v>2091</v>
      </c>
      <c r="J1051" s="1" t="s">
        <v>4893</v>
      </c>
      <c r="K1051" s="1" t="s">
        <v>12</v>
      </c>
      <c r="L1051" s="1" t="s">
        <v>2134</v>
      </c>
      <c r="M1051" s="1" t="s">
        <v>2094</v>
      </c>
      <c r="N1051" s="1" t="s">
        <v>2056</v>
      </c>
      <c r="O1051" s="1" t="s">
        <v>4894</v>
      </c>
      <c r="P1051" s="1" t="s">
        <v>4895</v>
      </c>
      <c r="Q1051" s="1" t="s">
        <v>2057</v>
      </c>
      <c r="R1051" s="1" t="s">
        <v>4896</v>
      </c>
      <c r="S1051">
        <v>4</v>
      </c>
      <c r="T1051">
        <v>3</v>
      </c>
    </row>
    <row r="1052" spans="1:20" x14ac:dyDescent="0.25">
      <c r="A1052" s="1" t="s">
        <v>4897</v>
      </c>
      <c r="B1052" s="1" t="s">
        <v>4898</v>
      </c>
      <c r="C1052" s="1" t="s">
        <v>4885</v>
      </c>
      <c r="D1052" s="1" t="s">
        <v>88</v>
      </c>
      <c r="E1052" s="1" t="s">
        <v>4886</v>
      </c>
      <c r="F1052" s="1" t="s">
        <v>2050</v>
      </c>
      <c r="G1052" s="1" t="s">
        <v>4887</v>
      </c>
      <c r="H1052" s="1" t="s">
        <v>2052</v>
      </c>
      <c r="I1052" s="1" t="s">
        <v>2052</v>
      </c>
      <c r="J1052" s="1" t="s">
        <v>4899</v>
      </c>
      <c r="K1052" s="1" t="s">
        <v>12</v>
      </c>
      <c r="L1052" s="1" t="s">
        <v>4900</v>
      </c>
      <c r="M1052" s="1" t="s">
        <v>2094</v>
      </c>
      <c r="N1052" s="1" t="s">
        <v>2056</v>
      </c>
      <c r="O1052" s="1" t="s">
        <v>4889</v>
      </c>
      <c r="P1052" s="1" t="s">
        <v>2054</v>
      </c>
      <c r="Q1052" s="1" t="s">
        <v>2057</v>
      </c>
      <c r="R1052" s="1" t="s">
        <v>4901</v>
      </c>
      <c r="S1052">
        <v>4</v>
      </c>
      <c r="T1052" t="s">
        <v>2640</v>
      </c>
    </row>
    <row r="1053" spans="1:20" x14ac:dyDescent="0.25">
      <c r="A1053" s="1" t="s">
        <v>1115</v>
      </c>
      <c r="B1053" s="1" t="s">
        <v>1116</v>
      </c>
      <c r="C1053" s="1" t="s">
        <v>2158</v>
      </c>
      <c r="D1053" s="1" t="s">
        <v>44</v>
      </c>
      <c r="E1053" s="1" t="s">
        <v>4902</v>
      </c>
      <c r="F1053" s="1" t="s">
        <v>2050</v>
      </c>
      <c r="G1053" s="1" t="s">
        <v>4892</v>
      </c>
      <c r="H1053" s="1" t="s">
        <v>2052</v>
      </c>
      <c r="I1053" s="1" t="s">
        <v>2091</v>
      </c>
      <c r="J1053" s="1" t="s">
        <v>4903</v>
      </c>
      <c r="K1053" s="1" t="s">
        <v>12</v>
      </c>
      <c r="L1053" s="1" t="s">
        <v>2113</v>
      </c>
      <c r="M1053" s="1" t="s">
        <v>2094</v>
      </c>
      <c r="N1053" s="1" t="s">
        <v>2056</v>
      </c>
      <c r="O1053" s="1" t="s">
        <v>4894</v>
      </c>
      <c r="P1053" s="1" t="s">
        <v>4895</v>
      </c>
      <c r="Q1053" s="1" t="s">
        <v>2057</v>
      </c>
      <c r="R1053" s="1" t="s">
        <v>4904</v>
      </c>
      <c r="S1053">
        <v>4</v>
      </c>
      <c r="T1053">
        <v>5</v>
      </c>
    </row>
    <row r="1054" spans="1:20" x14ac:dyDescent="0.25">
      <c r="A1054" s="1" t="s">
        <v>4905</v>
      </c>
      <c r="B1054" s="1" t="s">
        <v>4906</v>
      </c>
      <c r="C1054" s="1" t="s">
        <v>4885</v>
      </c>
      <c r="D1054" s="1" t="s">
        <v>88</v>
      </c>
      <c r="E1054" s="1" t="s">
        <v>4886</v>
      </c>
      <c r="F1054" s="1" t="s">
        <v>2050</v>
      </c>
      <c r="G1054" s="1" t="s">
        <v>4887</v>
      </c>
      <c r="H1054" s="1" t="s">
        <v>2052</v>
      </c>
      <c r="I1054" s="1" t="s">
        <v>2052</v>
      </c>
      <c r="J1054" s="1" t="s">
        <v>4907</v>
      </c>
      <c r="K1054" s="1" t="s">
        <v>12</v>
      </c>
      <c r="L1054" s="1" t="s">
        <v>4900</v>
      </c>
      <c r="M1054" s="1" t="s">
        <v>2094</v>
      </c>
      <c r="N1054" s="1" t="s">
        <v>2056</v>
      </c>
      <c r="O1054" s="1" t="s">
        <v>4889</v>
      </c>
      <c r="P1054" s="1" t="s">
        <v>2054</v>
      </c>
      <c r="Q1054" s="1" t="s">
        <v>2057</v>
      </c>
      <c r="R1054" s="1" t="s">
        <v>4908</v>
      </c>
      <c r="S1054">
        <v>4</v>
      </c>
      <c r="T1054" t="s">
        <v>2640</v>
      </c>
    </row>
    <row r="1055" spans="1:20" x14ac:dyDescent="0.25">
      <c r="A1055" s="1" t="s">
        <v>1595</v>
      </c>
      <c r="B1055" s="1" t="s">
        <v>1596</v>
      </c>
      <c r="C1055" s="1" t="s">
        <v>2120</v>
      </c>
      <c r="D1055" s="1" t="s">
        <v>29</v>
      </c>
      <c r="E1055" s="1" t="s">
        <v>3572</v>
      </c>
      <c r="F1055" s="1" t="s">
        <v>2111</v>
      </c>
      <c r="G1055" s="1" t="s">
        <v>4681</v>
      </c>
      <c r="H1055" s="1" t="s">
        <v>2052</v>
      </c>
      <c r="I1055" s="1" t="s">
        <v>2091</v>
      </c>
      <c r="J1055" s="1" t="s">
        <v>4909</v>
      </c>
      <c r="K1055" s="1" t="s">
        <v>10</v>
      </c>
      <c r="L1055" s="1" t="s">
        <v>2113</v>
      </c>
      <c r="M1055" s="1" t="s">
        <v>2094</v>
      </c>
      <c r="N1055" s="1" t="s">
        <v>2105</v>
      </c>
      <c r="O1055" s="1" t="s">
        <v>4683</v>
      </c>
      <c r="P1055" s="1" t="s">
        <v>2096</v>
      </c>
      <c r="Q1055" s="1" t="s">
        <v>2057</v>
      </c>
      <c r="R1055" s="1" t="s">
        <v>4910</v>
      </c>
      <c r="S1055">
        <v>0</v>
      </c>
      <c r="T1055">
        <v>5</v>
      </c>
    </row>
    <row r="1056" spans="1:20" x14ac:dyDescent="0.25">
      <c r="A1056" s="1" t="s">
        <v>884</v>
      </c>
      <c r="B1056" s="1" t="s">
        <v>885</v>
      </c>
      <c r="C1056" s="1" t="s">
        <v>2148</v>
      </c>
      <c r="D1056" s="1" t="s">
        <v>44</v>
      </c>
      <c r="E1056" s="1" t="s">
        <v>4891</v>
      </c>
      <c r="F1056" s="1" t="s">
        <v>2050</v>
      </c>
      <c r="G1056" s="1" t="s">
        <v>2090</v>
      </c>
      <c r="H1056" s="1" t="s">
        <v>2052</v>
      </c>
      <c r="I1056" s="1" t="s">
        <v>2091</v>
      </c>
      <c r="J1056" s="1" t="s">
        <v>4911</v>
      </c>
      <c r="K1056" s="1" t="s">
        <v>12</v>
      </c>
      <c r="L1056" s="1" t="s">
        <v>2134</v>
      </c>
      <c r="M1056" s="1" t="s">
        <v>2094</v>
      </c>
      <c r="N1056" s="1" t="s">
        <v>2056</v>
      </c>
      <c r="O1056" s="1" t="s">
        <v>2095</v>
      </c>
      <c r="P1056" s="1" t="s">
        <v>2096</v>
      </c>
      <c r="Q1056" s="1" t="s">
        <v>2057</v>
      </c>
      <c r="R1056" s="1" t="s">
        <v>4912</v>
      </c>
      <c r="S1056">
        <v>4</v>
      </c>
      <c r="T1056">
        <v>3</v>
      </c>
    </row>
    <row r="1057" spans="1:20" x14ac:dyDescent="0.25">
      <c r="A1057" s="1" t="s">
        <v>1075</v>
      </c>
      <c r="B1057" s="1" t="s">
        <v>1076</v>
      </c>
      <c r="C1057" s="1" t="s">
        <v>2158</v>
      </c>
      <c r="D1057" s="1" t="s">
        <v>44</v>
      </c>
      <c r="E1057" s="1" t="s">
        <v>4891</v>
      </c>
      <c r="F1057" s="1" t="s">
        <v>2050</v>
      </c>
      <c r="G1057" s="1" t="s">
        <v>2090</v>
      </c>
      <c r="H1057" s="1" t="s">
        <v>2052</v>
      </c>
      <c r="I1057" s="1" t="s">
        <v>2091</v>
      </c>
      <c r="J1057" s="1" t="s">
        <v>4913</v>
      </c>
      <c r="K1057" s="1" t="s">
        <v>12</v>
      </c>
      <c r="L1057" s="1" t="s">
        <v>2104</v>
      </c>
      <c r="M1057" s="1" t="s">
        <v>2094</v>
      </c>
      <c r="N1057" s="1" t="s">
        <v>2056</v>
      </c>
      <c r="O1057" s="1" t="s">
        <v>2095</v>
      </c>
      <c r="P1057" s="1" t="s">
        <v>2096</v>
      </c>
      <c r="Q1057" s="1" t="s">
        <v>2057</v>
      </c>
      <c r="R1057" s="1" t="s">
        <v>4914</v>
      </c>
      <c r="S1057">
        <v>4</v>
      </c>
      <c r="T1057">
        <v>1</v>
      </c>
    </row>
    <row r="1058" spans="1:20" x14ac:dyDescent="0.25">
      <c r="A1058" s="1" t="s">
        <v>1512</v>
      </c>
      <c r="B1058" s="1" t="s">
        <v>1513</v>
      </c>
      <c r="C1058" s="1" t="s">
        <v>2109</v>
      </c>
      <c r="D1058" s="1" t="s">
        <v>29</v>
      </c>
      <c r="E1058" s="1" t="s">
        <v>4891</v>
      </c>
      <c r="F1058" s="1" t="s">
        <v>2050</v>
      </c>
      <c r="G1058" s="1" t="s">
        <v>2090</v>
      </c>
      <c r="H1058" s="1" t="s">
        <v>2052</v>
      </c>
      <c r="I1058" s="1" t="s">
        <v>2091</v>
      </c>
      <c r="J1058" s="1" t="s">
        <v>4915</v>
      </c>
      <c r="K1058" s="1" t="s">
        <v>12</v>
      </c>
      <c r="L1058" s="1" t="s">
        <v>2104</v>
      </c>
      <c r="M1058" s="1" t="s">
        <v>2094</v>
      </c>
      <c r="N1058" s="1" t="s">
        <v>2105</v>
      </c>
      <c r="O1058" s="1" t="s">
        <v>2095</v>
      </c>
      <c r="P1058" s="1" t="s">
        <v>2096</v>
      </c>
      <c r="Q1058" s="1" t="s">
        <v>2057</v>
      </c>
      <c r="R1058" s="1" t="s">
        <v>4916</v>
      </c>
      <c r="S1058">
        <v>4</v>
      </c>
      <c r="T1058">
        <v>1</v>
      </c>
    </row>
    <row r="1059" spans="1:20" x14ac:dyDescent="0.25">
      <c r="A1059" s="1" t="s">
        <v>1663</v>
      </c>
      <c r="B1059" s="1" t="s">
        <v>1664</v>
      </c>
      <c r="C1059" s="1" t="s">
        <v>2120</v>
      </c>
      <c r="D1059" s="1" t="s">
        <v>999</v>
      </c>
      <c r="E1059" s="1" t="s">
        <v>3572</v>
      </c>
      <c r="F1059" s="1" t="s">
        <v>2111</v>
      </c>
      <c r="G1059" s="1" t="s">
        <v>2124</v>
      </c>
      <c r="H1059" s="1" t="s">
        <v>2125</v>
      </c>
      <c r="I1059" s="1" t="s">
        <v>2091</v>
      </c>
      <c r="J1059" s="1" t="s">
        <v>4917</v>
      </c>
      <c r="K1059" s="1" t="s">
        <v>10</v>
      </c>
      <c r="L1059" s="1" t="s">
        <v>2104</v>
      </c>
      <c r="M1059" s="1" t="s">
        <v>2094</v>
      </c>
      <c r="N1059" s="1" t="s">
        <v>2105</v>
      </c>
      <c r="O1059" s="1" t="s">
        <v>2127</v>
      </c>
      <c r="P1059" s="1" t="s">
        <v>2096</v>
      </c>
      <c r="Q1059" s="1" t="s">
        <v>2057</v>
      </c>
      <c r="R1059" s="1" t="s">
        <v>4918</v>
      </c>
      <c r="S1059">
        <v>0</v>
      </c>
      <c r="T1059">
        <v>1</v>
      </c>
    </row>
    <row r="1060" spans="1:20" x14ac:dyDescent="0.25">
      <c r="A1060" s="1" t="s">
        <v>5324</v>
      </c>
      <c r="B1060" s="1" t="s">
        <v>5325</v>
      </c>
      <c r="C1060" s="1" t="s">
        <v>2109</v>
      </c>
      <c r="D1060" s="1" t="s">
        <v>44</v>
      </c>
      <c r="E1060" s="1" t="s">
        <v>4891</v>
      </c>
      <c r="F1060" s="1" t="s">
        <v>2050</v>
      </c>
      <c r="G1060" s="1" t="s">
        <v>5326</v>
      </c>
      <c r="H1060" s="1" t="s">
        <v>2052</v>
      </c>
      <c r="I1060" s="1" t="s">
        <v>2091</v>
      </c>
      <c r="J1060" s="1" t="s">
        <v>5327</v>
      </c>
      <c r="K1060" s="1" t="s">
        <v>12</v>
      </c>
      <c r="L1060" s="1" t="s">
        <v>5328</v>
      </c>
      <c r="M1060" s="1" t="s">
        <v>2055</v>
      </c>
      <c r="N1060" s="1" t="s">
        <v>2056</v>
      </c>
      <c r="O1060" s="1" t="s">
        <v>5329</v>
      </c>
      <c r="P1060" s="1" t="s">
        <v>5330</v>
      </c>
      <c r="Q1060" s="1" t="s">
        <v>2057</v>
      </c>
      <c r="R1060" s="1" t="s">
        <v>5331</v>
      </c>
      <c r="S1060">
        <v>4</v>
      </c>
      <c r="T1060">
        <v>1</v>
      </c>
    </row>
    <row r="1061" spans="1:20" x14ac:dyDescent="0.25">
      <c r="A1061" s="1" t="s">
        <v>459</v>
      </c>
      <c r="B1061" s="1" t="s">
        <v>460</v>
      </c>
      <c r="C1061" s="1" t="s">
        <v>2313</v>
      </c>
      <c r="D1061" s="1" t="s">
        <v>44</v>
      </c>
      <c r="E1061" s="1" t="s">
        <v>2415</v>
      </c>
      <c r="F1061" s="1" t="s">
        <v>2050</v>
      </c>
      <c r="G1061" s="1" t="s">
        <v>2090</v>
      </c>
      <c r="H1061" s="1" t="s">
        <v>2052</v>
      </c>
      <c r="I1061" s="1" t="s">
        <v>2091</v>
      </c>
      <c r="J1061" s="1" t="s">
        <v>4919</v>
      </c>
      <c r="K1061" s="1" t="s">
        <v>12</v>
      </c>
      <c r="L1061" s="1" t="s">
        <v>2113</v>
      </c>
      <c r="M1061" s="1" t="s">
        <v>2094</v>
      </c>
      <c r="N1061" s="1" t="s">
        <v>2056</v>
      </c>
      <c r="O1061" s="1" t="s">
        <v>2095</v>
      </c>
      <c r="P1061" s="1" t="s">
        <v>2096</v>
      </c>
      <c r="Q1061" s="1" t="s">
        <v>2057</v>
      </c>
      <c r="R1061" s="1" t="s">
        <v>4920</v>
      </c>
      <c r="S1061">
        <v>4</v>
      </c>
      <c r="T1061">
        <v>5</v>
      </c>
    </row>
    <row r="1062" spans="1:20" x14ac:dyDescent="0.25">
      <c r="A1062" s="1" t="s">
        <v>4921</v>
      </c>
      <c r="B1062" s="1" t="s">
        <v>4922</v>
      </c>
      <c r="C1062" s="1" t="s">
        <v>2313</v>
      </c>
      <c r="D1062" s="1" t="s">
        <v>88</v>
      </c>
      <c r="E1062" s="1" t="s">
        <v>4902</v>
      </c>
      <c r="F1062" s="1" t="s">
        <v>2050</v>
      </c>
      <c r="G1062" s="1" t="s">
        <v>4892</v>
      </c>
      <c r="H1062" s="1" t="s">
        <v>2052</v>
      </c>
      <c r="I1062" s="1" t="s">
        <v>2052</v>
      </c>
      <c r="J1062" s="1" t="s">
        <v>4923</v>
      </c>
      <c r="K1062" s="1" t="s">
        <v>12</v>
      </c>
      <c r="L1062" s="1" t="s">
        <v>2590</v>
      </c>
      <c r="M1062" s="1" t="s">
        <v>2055</v>
      </c>
      <c r="N1062" s="1" t="s">
        <v>2056</v>
      </c>
      <c r="O1062" s="1" t="s">
        <v>4894</v>
      </c>
      <c r="P1062" s="1" t="s">
        <v>4895</v>
      </c>
      <c r="Q1062" s="1" t="s">
        <v>2057</v>
      </c>
      <c r="R1062" s="1" t="s">
        <v>4924</v>
      </c>
      <c r="S1062">
        <v>4</v>
      </c>
      <c r="T1062">
        <v>7</v>
      </c>
    </row>
    <row r="1063" spans="1:20" x14ac:dyDescent="0.25">
      <c r="A1063" s="1" t="s">
        <v>680</v>
      </c>
      <c r="B1063" s="1" t="s">
        <v>681</v>
      </c>
      <c r="C1063" s="1" t="s">
        <v>2173</v>
      </c>
      <c r="D1063" s="1" t="s">
        <v>44</v>
      </c>
      <c r="E1063" s="1" t="s">
        <v>2415</v>
      </c>
      <c r="F1063" s="1" t="s">
        <v>2050</v>
      </c>
      <c r="G1063" s="1" t="s">
        <v>2090</v>
      </c>
      <c r="H1063" s="1" t="s">
        <v>2052</v>
      </c>
      <c r="I1063" s="1" t="s">
        <v>2091</v>
      </c>
      <c r="J1063" s="1" t="s">
        <v>4925</v>
      </c>
      <c r="K1063" s="1" t="s">
        <v>12</v>
      </c>
      <c r="L1063" s="1" t="s">
        <v>2113</v>
      </c>
      <c r="M1063" s="1" t="s">
        <v>2094</v>
      </c>
      <c r="N1063" s="1" t="s">
        <v>2056</v>
      </c>
      <c r="O1063" s="1" t="s">
        <v>2095</v>
      </c>
      <c r="P1063" s="1" t="s">
        <v>2096</v>
      </c>
      <c r="Q1063" s="1" t="s">
        <v>2057</v>
      </c>
      <c r="R1063" s="1" t="s">
        <v>4926</v>
      </c>
      <c r="S1063">
        <v>4</v>
      </c>
      <c r="T1063">
        <v>5</v>
      </c>
    </row>
    <row r="1064" spans="1:20" x14ac:dyDescent="0.25">
      <c r="A1064" s="1" t="s">
        <v>310</v>
      </c>
      <c r="B1064" s="1" t="s">
        <v>311</v>
      </c>
      <c r="C1064" s="1" t="s">
        <v>2088</v>
      </c>
      <c r="D1064" s="1" t="s">
        <v>88</v>
      </c>
      <c r="E1064" s="1" t="s">
        <v>2214</v>
      </c>
      <c r="F1064" s="1" t="s">
        <v>2050</v>
      </c>
      <c r="G1064" s="1" t="s">
        <v>2450</v>
      </c>
      <c r="H1064" s="1" t="s">
        <v>2052</v>
      </c>
      <c r="I1064" s="1" t="s">
        <v>2052</v>
      </c>
      <c r="J1064" s="1" t="s">
        <v>4927</v>
      </c>
      <c r="K1064" s="1" t="s">
        <v>13</v>
      </c>
      <c r="L1064" s="1" t="s">
        <v>2113</v>
      </c>
      <c r="M1064" s="1" t="s">
        <v>2094</v>
      </c>
      <c r="N1064" s="1" t="s">
        <v>2056</v>
      </c>
      <c r="O1064" s="1" t="s">
        <v>2452</v>
      </c>
      <c r="P1064" s="1" t="s">
        <v>2453</v>
      </c>
      <c r="Q1064" s="1" t="s">
        <v>2057</v>
      </c>
      <c r="R1064" s="1" t="s">
        <v>4928</v>
      </c>
      <c r="S1064">
        <v>6</v>
      </c>
      <c r="T1064">
        <v>5</v>
      </c>
    </row>
    <row r="1065" spans="1:20" x14ac:dyDescent="0.25">
      <c r="A1065" s="1" t="s">
        <v>739</v>
      </c>
      <c r="B1065" s="1" t="s">
        <v>740</v>
      </c>
      <c r="C1065" s="1" t="s">
        <v>2173</v>
      </c>
      <c r="D1065" s="1" t="s">
        <v>88</v>
      </c>
      <c r="E1065" s="1" t="s">
        <v>2214</v>
      </c>
      <c r="F1065" s="1" t="s">
        <v>2050</v>
      </c>
      <c r="G1065" s="1" t="s">
        <v>2450</v>
      </c>
      <c r="H1065" s="1" t="s">
        <v>2052</v>
      </c>
      <c r="I1065" s="1" t="s">
        <v>2052</v>
      </c>
      <c r="J1065" s="1" t="s">
        <v>4929</v>
      </c>
      <c r="K1065" s="1" t="s">
        <v>12</v>
      </c>
      <c r="L1065" s="1" t="s">
        <v>2134</v>
      </c>
      <c r="M1065" s="1" t="s">
        <v>2094</v>
      </c>
      <c r="N1065" s="1" t="s">
        <v>2056</v>
      </c>
      <c r="O1065" s="1" t="s">
        <v>2452</v>
      </c>
      <c r="P1065" s="1" t="s">
        <v>2453</v>
      </c>
      <c r="Q1065" s="1" t="s">
        <v>2057</v>
      </c>
      <c r="R1065" s="1" t="s">
        <v>4930</v>
      </c>
      <c r="S1065">
        <v>4</v>
      </c>
      <c r="T1065">
        <v>3</v>
      </c>
    </row>
    <row r="1066" spans="1:20" x14ac:dyDescent="0.25">
      <c r="A1066" s="1" t="s">
        <v>4931</v>
      </c>
      <c r="B1066" s="1" t="s">
        <v>4932</v>
      </c>
      <c r="C1066" s="1" t="s">
        <v>4885</v>
      </c>
      <c r="D1066" s="1" t="s">
        <v>88</v>
      </c>
      <c r="E1066" s="1" t="s">
        <v>4933</v>
      </c>
      <c r="F1066" s="1" t="s">
        <v>2050</v>
      </c>
      <c r="G1066" s="1" t="s">
        <v>4887</v>
      </c>
      <c r="H1066" s="1" t="s">
        <v>2052</v>
      </c>
      <c r="I1066" s="1" t="s">
        <v>2052</v>
      </c>
      <c r="J1066" s="1" t="s">
        <v>4934</v>
      </c>
      <c r="K1066" s="1" t="s">
        <v>12</v>
      </c>
      <c r="L1066" s="1" t="s">
        <v>4900</v>
      </c>
      <c r="M1066" s="1" t="s">
        <v>2094</v>
      </c>
      <c r="N1066" s="1" t="s">
        <v>2056</v>
      </c>
      <c r="O1066" s="1" t="s">
        <v>4889</v>
      </c>
      <c r="P1066" s="1" t="s">
        <v>2054</v>
      </c>
      <c r="Q1066" s="1" t="s">
        <v>2057</v>
      </c>
      <c r="R1066" s="1" t="s">
        <v>4935</v>
      </c>
      <c r="S1066">
        <v>4</v>
      </c>
      <c r="T1066" t="s">
        <v>2640</v>
      </c>
    </row>
    <row r="1067" spans="1:20" x14ac:dyDescent="0.25">
      <c r="A1067" s="1" t="s">
        <v>318</v>
      </c>
      <c r="B1067" s="1" t="s">
        <v>319</v>
      </c>
      <c r="C1067" s="1" t="s">
        <v>2088</v>
      </c>
      <c r="D1067" s="1" t="s">
        <v>88</v>
      </c>
      <c r="E1067" s="1" t="s">
        <v>2214</v>
      </c>
      <c r="F1067" s="1" t="s">
        <v>2050</v>
      </c>
      <c r="G1067" s="1" t="s">
        <v>3980</v>
      </c>
      <c r="H1067" s="1" t="s">
        <v>2052</v>
      </c>
      <c r="I1067" s="1" t="s">
        <v>2052</v>
      </c>
      <c r="J1067" s="1" t="s">
        <v>4936</v>
      </c>
      <c r="K1067" s="1" t="s">
        <v>12</v>
      </c>
      <c r="L1067" s="1" t="s">
        <v>2093</v>
      </c>
      <c r="M1067" s="1" t="s">
        <v>2094</v>
      </c>
      <c r="N1067" s="1" t="s">
        <v>2056</v>
      </c>
      <c r="O1067" s="1" t="s">
        <v>3983</v>
      </c>
      <c r="P1067" s="1" t="s">
        <v>2054</v>
      </c>
      <c r="Q1067" s="1" t="s">
        <v>2057</v>
      </c>
      <c r="R1067" s="1" t="s">
        <v>4937</v>
      </c>
      <c r="S1067">
        <v>4</v>
      </c>
      <c r="T1067">
        <v>7</v>
      </c>
    </row>
    <row r="1068" spans="1:20" x14ac:dyDescent="0.25">
      <c r="A1068" s="1" t="s">
        <v>530</v>
      </c>
      <c r="B1068" s="1" t="s">
        <v>531</v>
      </c>
      <c r="C1068" s="1" t="s">
        <v>2313</v>
      </c>
      <c r="D1068" s="1" t="s">
        <v>88</v>
      </c>
      <c r="E1068" s="1" t="s">
        <v>2214</v>
      </c>
      <c r="F1068" s="1" t="s">
        <v>2050</v>
      </c>
      <c r="G1068" s="1" t="s">
        <v>2450</v>
      </c>
      <c r="H1068" s="1" t="s">
        <v>2052</v>
      </c>
      <c r="I1068" s="1" t="s">
        <v>2052</v>
      </c>
      <c r="J1068" s="1" t="s">
        <v>4938</v>
      </c>
      <c r="K1068" s="1" t="s">
        <v>12</v>
      </c>
      <c r="L1068" s="1" t="s">
        <v>2093</v>
      </c>
      <c r="M1068" s="1" t="s">
        <v>2094</v>
      </c>
      <c r="N1068" s="1" t="s">
        <v>2056</v>
      </c>
      <c r="O1068" s="1" t="s">
        <v>2452</v>
      </c>
      <c r="P1068" s="1" t="s">
        <v>2453</v>
      </c>
      <c r="Q1068" s="1" t="s">
        <v>2057</v>
      </c>
      <c r="R1068" s="1" t="s">
        <v>4939</v>
      </c>
      <c r="S1068">
        <v>4</v>
      </c>
      <c r="T1068">
        <v>7</v>
      </c>
    </row>
    <row r="1069" spans="1:20" x14ac:dyDescent="0.25">
      <c r="A1069" s="1" t="s">
        <v>320</v>
      </c>
      <c r="B1069" s="1" t="s">
        <v>321</v>
      </c>
      <c r="C1069" s="1" t="s">
        <v>2088</v>
      </c>
      <c r="D1069" s="1" t="s">
        <v>88</v>
      </c>
      <c r="E1069" s="1" t="s">
        <v>2214</v>
      </c>
      <c r="F1069" s="1" t="s">
        <v>2050</v>
      </c>
      <c r="G1069" s="1" t="s">
        <v>2090</v>
      </c>
      <c r="H1069" s="1" t="s">
        <v>2052</v>
      </c>
      <c r="I1069" s="1" t="s">
        <v>2052</v>
      </c>
      <c r="J1069" s="1" t="s">
        <v>4940</v>
      </c>
      <c r="K1069" s="1" t="s">
        <v>12</v>
      </c>
      <c r="L1069" s="1" t="s">
        <v>3397</v>
      </c>
      <c r="M1069" s="1" t="s">
        <v>2094</v>
      </c>
      <c r="N1069" s="1" t="s">
        <v>2056</v>
      </c>
      <c r="O1069" s="1" t="s">
        <v>2095</v>
      </c>
      <c r="P1069" s="1" t="s">
        <v>2096</v>
      </c>
      <c r="Q1069" s="1" t="s">
        <v>2057</v>
      </c>
      <c r="R1069" s="1" t="s">
        <v>4941</v>
      </c>
      <c r="S1069">
        <v>4</v>
      </c>
      <c r="T1069">
        <v>7</v>
      </c>
    </row>
    <row r="1070" spans="1:20" x14ac:dyDescent="0.25">
      <c r="A1070" s="1" t="s">
        <v>5332</v>
      </c>
      <c r="B1070" s="1" t="s">
        <v>5333</v>
      </c>
      <c r="C1070" s="1" t="s">
        <v>2158</v>
      </c>
      <c r="D1070" s="1" t="s">
        <v>44</v>
      </c>
      <c r="E1070" s="1" t="s">
        <v>2372</v>
      </c>
      <c r="F1070" s="1" t="s">
        <v>2050</v>
      </c>
      <c r="G1070" s="1" t="s">
        <v>5326</v>
      </c>
      <c r="H1070" s="1" t="s">
        <v>2052</v>
      </c>
      <c r="I1070" s="1" t="s">
        <v>2091</v>
      </c>
      <c r="J1070" s="1" t="s">
        <v>5334</v>
      </c>
      <c r="K1070" s="1" t="s">
        <v>12</v>
      </c>
      <c r="L1070" s="1" t="s">
        <v>5335</v>
      </c>
      <c r="M1070" s="1" t="s">
        <v>2055</v>
      </c>
      <c r="N1070" s="1" t="s">
        <v>2056</v>
      </c>
      <c r="O1070" s="1" t="s">
        <v>5329</v>
      </c>
      <c r="P1070" s="1" t="s">
        <v>5330</v>
      </c>
      <c r="Q1070" s="1" t="s">
        <v>2057</v>
      </c>
      <c r="R1070" s="1" t="s">
        <v>5336</v>
      </c>
      <c r="S1070">
        <v>4</v>
      </c>
      <c r="T1070">
        <v>1</v>
      </c>
    </row>
    <row r="1071" spans="1:20" x14ac:dyDescent="0.25">
      <c r="A1071" s="1" t="s">
        <v>4942</v>
      </c>
      <c r="B1071" s="1" t="s">
        <v>4943</v>
      </c>
      <c r="C1071" s="1" t="s">
        <v>2198</v>
      </c>
      <c r="D1071" s="1" t="s">
        <v>88</v>
      </c>
      <c r="E1071" s="1" t="s">
        <v>4886</v>
      </c>
      <c r="F1071" s="1" t="s">
        <v>2427</v>
      </c>
      <c r="G1071" s="1" t="s">
        <v>2450</v>
      </c>
      <c r="H1071" s="1" t="s">
        <v>2052</v>
      </c>
      <c r="I1071" s="1" t="s">
        <v>2052</v>
      </c>
      <c r="J1071" s="1" t="s">
        <v>4944</v>
      </c>
      <c r="K1071" s="1" t="s">
        <v>12</v>
      </c>
      <c r="L1071" s="1" t="s">
        <v>2575</v>
      </c>
      <c r="M1071" s="1" t="s">
        <v>2094</v>
      </c>
      <c r="N1071" s="1" t="s">
        <v>2056</v>
      </c>
      <c r="O1071" s="1" t="s">
        <v>2452</v>
      </c>
      <c r="P1071" s="1" t="s">
        <v>2453</v>
      </c>
      <c r="Q1071" s="1" t="s">
        <v>2057</v>
      </c>
      <c r="R1071" s="1" t="s">
        <v>4945</v>
      </c>
      <c r="S1071">
        <v>4</v>
      </c>
      <c r="T1071">
        <v>10</v>
      </c>
    </row>
    <row r="1072" spans="1:20" x14ac:dyDescent="0.25">
      <c r="A1072" s="1" t="s">
        <v>5337</v>
      </c>
      <c r="B1072" s="1" t="s">
        <v>5338</v>
      </c>
      <c r="C1072" s="1" t="s">
        <v>2173</v>
      </c>
      <c r="D1072" s="1" t="s">
        <v>44</v>
      </c>
      <c r="E1072" s="1" t="s">
        <v>2415</v>
      </c>
      <c r="F1072" s="1" t="s">
        <v>2050</v>
      </c>
      <c r="G1072" s="1" t="s">
        <v>5326</v>
      </c>
      <c r="H1072" s="1" t="s">
        <v>2052</v>
      </c>
      <c r="I1072" s="1" t="s">
        <v>2091</v>
      </c>
      <c r="J1072" s="1" t="s">
        <v>5339</v>
      </c>
      <c r="K1072" s="1" t="s">
        <v>12</v>
      </c>
      <c r="L1072" s="1" t="s">
        <v>5335</v>
      </c>
      <c r="M1072" s="1" t="s">
        <v>2055</v>
      </c>
      <c r="N1072" s="1" t="s">
        <v>2056</v>
      </c>
      <c r="O1072" s="1" t="s">
        <v>5329</v>
      </c>
      <c r="P1072" s="1" t="s">
        <v>5330</v>
      </c>
      <c r="Q1072" s="1" t="s">
        <v>2057</v>
      </c>
      <c r="R1072" s="1" t="s">
        <v>5340</v>
      </c>
      <c r="S1072">
        <v>4</v>
      </c>
      <c r="T1072">
        <v>2</v>
      </c>
    </row>
    <row r="1073" spans="1:20" x14ac:dyDescent="0.25">
      <c r="A1073" s="1" t="s">
        <v>1439</v>
      </c>
      <c r="B1073" s="1" t="s">
        <v>1440</v>
      </c>
      <c r="C1073" s="1" t="s">
        <v>2109</v>
      </c>
      <c r="D1073" s="1" t="s">
        <v>29</v>
      </c>
      <c r="E1073" s="1" t="s">
        <v>3749</v>
      </c>
      <c r="F1073" s="1" t="s">
        <v>3065</v>
      </c>
      <c r="G1073" s="1" t="s">
        <v>4946</v>
      </c>
      <c r="H1073" s="1" t="s">
        <v>2052</v>
      </c>
      <c r="I1073" s="1" t="s">
        <v>2091</v>
      </c>
      <c r="J1073" s="1" t="s">
        <v>4947</v>
      </c>
      <c r="K1073" s="1" t="s">
        <v>1441</v>
      </c>
      <c r="L1073" s="1" t="s">
        <v>2641</v>
      </c>
      <c r="M1073" s="1" t="s">
        <v>2094</v>
      </c>
      <c r="N1073" s="1" t="s">
        <v>2105</v>
      </c>
      <c r="O1073" s="1" t="s">
        <v>4948</v>
      </c>
      <c r="P1073" s="1" t="s">
        <v>4949</v>
      </c>
      <c r="Q1073" s="1" t="s">
        <v>2057</v>
      </c>
      <c r="R1073" s="1" t="s">
        <v>4950</v>
      </c>
      <c r="S1073">
        <v>0</v>
      </c>
      <c r="T1073">
        <v>0.5</v>
      </c>
    </row>
    <row r="1074" spans="1:20" x14ac:dyDescent="0.25">
      <c r="A1074" s="1" t="s">
        <v>1442</v>
      </c>
      <c r="B1074" s="1" t="s">
        <v>1443</v>
      </c>
      <c r="C1074" s="1" t="s">
        <v>2109</v>
      </c>
      <c r="D1074" s="1" t="s">
        <v>29</v>
      </c>
      <c r="E1074" s="1" t="s">
        <v>3589</v>
      </c>
      <c r="F1074" s="1" t="s">
        <v>2100</v>
      </c>
      <c r="G1074" s="1" t="s">
        <v>3162</v>
      </c>
      <c r="H1074" s="1" t="s">
        <v>2052</v>
      </c>
      <c r="I1074" s="1" t="s">
        <v>2091</v>
      </c>
      <c r="J1074" s="1" t="s">
        <v>4951</v>
      </c>
      <c r="K1074" s="1" t="s">
        <v>10</v>
      </c>
      <c r="L1074" s="1" t="s">
        <v>2134</v>
      </c>
      <c r="M1074" s="1" t="s">
        <v>2094</v>
      </c>
      <c r="N1074" s="1" t="s">
        <v>2105</v>
      </c>
      <c r="O1074" s="1" t="s">
        <v>3164</v>
      </c>
      <c r="P1074" s="1" t="s">
        <v>3165</v>
      </c>
      <c r="Q1074" s="1" t="s">
        <v>2057</v>
      </c>
      <c r="R1074" s="1" t="s">
        <v>4952</v>
      </c>
      <c r="S1074">
        <v>0</v>
      </c>
      <c r="T1074">
        <v>3</v>
      </c>
    </row>
    <row r="1075" spans="1:20" x14ac:dyDescent="0.25">
      <c r="A1075" s="1" t="s">
        <v>1833</v>
      </c>
      <c r="B1075" s="1" t="s">
        <v>1834</v>
      </c>
      <c r="C1075" s="1" t="s">
        <v>2132</v>
      </c>
      <c r="D1075" s="1" t="s">
        <v>29</v>
      </c>
      <c r="E1075" s="1" t="s">
        <v>3586</v>
      </c>
      <c r="F1075" s="1" t="s">
        <v>2100</v>
      </c>
      <c r="G1075" s="1" t="s">
        <v>3162</v>
      </c>
      <c r="H1075" s="1" t="s">
        <v>2052</v>
      </c>
      <c r="I1075" s="1" t="s">
        <v>2091</v>
      </c>
      <c r="J1075" s="1" t="s">
        <v>4953</v>
      </c>
      <c r="K1075" s="1" t="s">
        <v>10</v>
      </c>
      <c r="L1075" s="1" t="s">
        <v>2104</v>
      </c>
      <c r="M1075" s="1" t="s">
        <v>2094</v>
      </c>
      <c r="N1075" s="1" t="s">
        <v>2105</v>
      </c>
      <c r="O1075" s="1" t="s">
        <v>3164</v>
      </c>
      <c r="P1075" s="1" t="s">
        <v>3165</v>
      </c>
      <c r="Q1075" s="1" t="s">
        <v>2057</v>
      </c>
      <c r="R1075" s="1" t="s">
        <v>4954</v>
      </c>
      <c r="S1075">
        <v>0</v>
      </c>
      <c r="T1075">
        <v>1</v>
      </c>
    </row>
    <row r="1076" spans="1:20" x14ac:dyDescent="0.25">
      <c r="A1076" s="1" t="s">
        <v>1989</v>
      </c>
      <c r="B1076" s="1" t="s">
        <v>1990</v>
      </c>
      <c r="C1076" s="1" t="s">
        <v>2137</v>
      </c>
      <c r="D1076" s="1" t="s">
        <v>29</v>
      </c>
      <c r="E1076" s="1" t="s">
        <v>4955</v>
      </c>
      <c r="F1076" s="1" t="s">
        <v>2100</v>
      </c>
      <c r="G1076" s="1" t="s">
        <v>3162</v>
      </c>
      <c r="H1076" s="1" t="s">
        <v>2052</v>
      </c>
      <c r="I1076" s="1" t="s">
        <v>2091</v>
      </c>
      <c r="J1076" s="1" t="s">
        <v>4956</v>
      </c>
      <c r="K1076" s="1" t="s">
        <v>1991</v>
      </c>
      <c r="L1076" s="1" t="s">
        <v>1072</v>
      </c>
      <c r="M1076" s="1" t="s">
        <v>2094</v>
      </c>
      <c r="N1076" s="1" t="s">
        <v>2105</v>
      </c>
      <c r="O1076" s="1" t="s">
        <v>3164</v>
      </c>
      <c r="P1076" s="1" t="s">
        <v>3165</v>
      </c>
      <c r="Q1076" s="1" t="s">
        <v>2057</v>
      </c>
      <c r="R1076" s="1" t="s">
        <v>4957</v>
      </c>
      <c r="S1076">
        <v>0</v>
      </c>
      <c r="T1076">
        <v>0</v>
      </c>
    </row>
    <row r="1077" spans="1:20" x14ac:dyDescent="0.25">
      <c r="A1077" s="1" t="s">
        <v>1957</v>
      </c>
      <c r="B1077" s="1" t="s">
        <v>1958</v>
      </c>
      <c r="C1077" s="1" t="s">
        <v>2137</v>
      </c>
      <c r="D1077" s="1" t="s">
        <v>29</v>
      </c>
      <c r="E1077" s="1" t="s">
        <v>3554</v>
      </c>
      <c r="F1077" s="1" t="s">
        <v>2111</v>
      </c>
      <c r="G1077" s="1" t="s">
        <v>2124</v>
      </c>
      <c r="H1077" s="1" t="s">
        <v>2052</v>
      </c>
      <c r="I1077" s="1" t="s">
        <v>2091</v>
      </c>
      <c r="J1077" s="1" t="s">
        <v>4958</v>
      </c>
      <c r="K1077" s="1" t="s">
        <v>10</v>
      </c>
      <c r="L1077" s="1" t="s">
        <v>2641</v>
      </c>
      <c r="M1077" s="1" t="s">
        <v>2094</v>
      </c>
      <c r="N1077" s="1" t="s">
        <v>2105</v>
      </c>
      <c r="O1077" s="1" t="s">
        <v>2127</v>
      </c>
      <c r="P1077" s="1" t="s">
        <v>2096</v>
      </c>
      <c r="Q1077" s="1" t="s">
        <v>2057</v>
      </c>
      <c r="R1077" s="1" t="s">
        <v>4959</v>
      </c>
      <c r="S1077">
        <v>0</v>
      </c>
      <c r="T1077">
        <v>0.5</v>
      </c>
    </row>
    <row r="1078" spans="1:20" x14ac:dyDescent="0.25">
      <c r="A1078" s="1" t="s">
        <v>995</v>
      </c>
      <c r="B1078" s="1" t="s">
        <v>996</v>
      </c>
      <c r="C1078" s="1" t="s">
        <v>2158</v>
      </c>
      <c r="D1078" s="1" t="s">
        <v>29</v>
      </c>
      <c r="E1078" s="1" t="s">
        <v>3589</v>
      </c>
      <c r="F1078" s="1" t="s">
        <v>2100</v>
      </c>
      <c r="G1078" s="1" t="s">
        <v>3604</v>
      </c>
      <c r="H1078" s="1" t="s">
        <v>2052</v>
      </c>
      <c r="I1078" s="1" t="s">
        <v>2091</v>
      </c>
      <c r="J1078" s="1" t="s">
        <v>4960</v>
      </c>
      <c r="K1078" s="1" t="s">
        <v>10</v>
      </c>
      <c r="L1078" s="1" t="s">
        <v>5130</v>
      </c>
      <c r="M1078" s="1" t="s">
        <v>2094</v>
      </c>
      <c r="N1078" s="1" t="s">
        <v>2105</v>
      </c>
      <c r="O1078" s="1" t="s">
        <v>3606</v>
      </c>
      <c r="P1078" s="1" t="s">
        <v>2054</v>
      </c>
      <c r="Q1078" s="1" t="s">
        <v>2057</v>
      </c>
      <c r="R1078" s="1" t="s">
        <v>4961</v>
      </c>
      <c r="S1078">
        <v>0</v>
      </c>
      <c r="T1078">
        <v>8</v>
      </c>
    </row>
    <row r="1079" spans="1:20" x14ac:dyDescent="0.25">
      <c r="A1079" s="1" t="s">
        <v>133</v>
      </c>
      <c r="B1079" s="1" t="s">
        <v>134</v>
      </c>
      <c r="C1079" s="1" t="s">
        <v>2468</v>
      </c>
      <c r="D1079" s="1" t="s">
        <v>44</v>
      </c>
      <c r="E1079" s="1" t="s">
        <v>3072</v>
      </c>
      <c r="F1079" s="1" t="s">
        <v>2050</v>
      </c>
      <c r="G1079" s="1" t="s">
        <v>2090</v>
      </c>
      <c r="H1079" s="1" t="s">
        <v>2052</v>
      </c>
      <c r="I1079" s="1" t="s">
        <v>2091</v>
      </c>
      <c r="J1079" s="1" t="s">
        <v>4962</v>
      </c>
      <c r="K1079" s="1" t="s">
        <v>135</v>
      </c>
      <c r="L1079" s="1" t="s">
        <v>2093</v>
      </c>
      <c r="M1079" s="1" t="s">
        <v>2094</v>
      </c>
      <c r="N1079" s="1" t="s">
        <v>2056</v>
      </c>
      <c r="O1079" s="1" t="s">
        <v>2095</v>
      </c>
      <c r="P1079" s="1" t="s">
        <v>2096</v>
      </c>
      <c r="Q1079" s="1" t="s">
        <v>2057</v>
      </c>
      <c r="R1079" s="1" t="s">
        <v>4963</v>
      </c>
      <c r="S1079">
        <v>4</v>
      </c>
      <c r="T1079">
        <v>7</v>
      </c>
    </row>
    <row r="1080" spans="1:20" x14ac:dyDescent="0.25">
      <c r="A1080" s="1" t="s">
        <v>1597</v>
      </c>
      <c r="B1080" s="1" t="s">
        <v>1598</v>
      </c>
      <c r="C1080" s="1" t="s">
        <v>2120</v>
      </c>
      <c r="D1080" s="1" t="s">
        <v>29</v>
      </c>
      <c r="E1080" s="1" t="s">
        <v>3589</v>
      </c>
      <c r="F1080" s="1" t="s">
        <v>2100</v>
      </c>
      <c r="G1080" s="1" t="s">
        <v>3604</v>
      </c>
      <c r="H1080" s="1" t="s">
        <v>2052</v>
      </c>
      <c r="I1080" s="1" t="s">
        <v>2091</v>
      </c>
      <c r="J1080" s="1" t="s">
        <v>4964</v>
      </c>
      <c r="K1080" s="1" t="s">
        <v>10</v>
      </c>
      <c r="L1080" s="1" t="s">
        <v>2104</v>
      </c>
      <c r="M1080" s="1" t="s">
        <v>2094</v>
      </c>
      <c r="N1080" s="1" t="s">
        <v>2105</v>
      </c>
      <c r="O1080" s="1" t="s">
        <v>3606</v>
      </c>
      <c r="P1080" s="1" t="s">
        <v>2054</v>
      </c>
      <c r="Q1080" s="1" t="s">
        <v>2057</v>
      </c>
      <c r="R1080" s="1" t="s">
        <v>4965</v>
      </c>
      <c r="S1080">
        <v>0</v>
      </c>
      <c r="T1080">
        <v>1</v>
      </c>
    </row>
    <row r="1081" spans="1:20" x14ac:dyDescent="0.25">
      <c r="A1081" s="1" t="s">
        <v>1599</v>
      </c>
      <c r="B1081" s="1" t="s">
        <v>1600</v>
      </c>
      <c r="C1081" s="1" t="s">
        <v>2120</v>
      </c>
      <c r="D1081" s="1" t="s">
        <v>29</v>
      </c>
      <c r="E1081" s="1" t="s">
        <v>3589</v>
      </c>
      <c r="F1081" s="1" t="s">
        <v>2100</v>
      </c>
      <c r="G1081" s="1" t="s">
        <v>3604</v>
      </c>
      <c r="H1081" s="1" t="s">
        <v>2052</v>
      </c>
      <c r="I1081" s="1" t="s">
        <v>2091</v>
      </c>
      <c r="J1081" s="1" t="s">
        <v>4966</v>
      </c>
      <c r="K1081" s="1" t="s">
        <v>10</v>
      </c>
      <c r="L1081" s="1" t="s">
        <v>2134</v>
      </c>
      <c r="M1081" s="1" t="s">
        <v>2094</v>
      </c>
      <c r="N1081" s="1" t="s">
        <v>2105</v>
      </c>
      <c r="O1081" s="1" t="s">
        <v>3606</v>
      </c>
      <c r="P1081" s="1" t="s">
        <v>2054</v>
      </c>
      <c r="Q1081" s="1" t="s">
        <v>2057</v>
      </c>
      <c r="R1081" s="1" t="s">
        <v>4967</v>
      </c>
      <c r="S1081">
        <v>0</v>
      </c>
      <c r="T1081">
        <v>3</v>
      </c>
    </row>
    <row r="1082" spans="1:20" x14ac:dyDescent="0.25">
      <c r="A1082" s="1" t="s">
        <v>1780</v>
      </c>
      <c r="B1082" s="1" t="s">
        <v>1781</v>
      </c>
      <c r="C1082" s="1" t="s">
        <v>2136</v>
      </c>
      <c r="D1082" s="1" t="s">
        <v>29</v>
      </c>
      <c r="E1082" s="1" t="s">
        <v>3749</v>
      </c>
      <c r="F1082" s="1" t="s">
        <v>3065</v>
      </c>
      <c r="G1082" s="1" t="s">
        <v>4127</v>
      </c>
      <c r="H1082" s="1" t="s">
        <v>2052</v>
      </c>
      <c r="I1082" s="1" t="s">
        <v>2091</v>
      </c>
      <c r="J1082" s="1" t="s">
        <v>4968</v>
      </c>
      <c r="K1082" s="1" t="s">
        <v>10</v>
      </c>
      <c r="L1082" s="1" t="s">
        <v>2140</v>
      </c>
      <c r="M1082" s="1" t="s">
        <v>2094</v>
      </c>
      <c r="N1082" s="1" t="s">
        <v>2105</v>
      </c>
      <c r="O1082" s="1" t="s">
        <v>4130</v>
      </c>
      <c r="P1082" s="1" t="s">
        <v>2096</v>
      </c>
      <c r="Q1082" s="1" t="s">
        <v>2057</v>
      </c>
      <c r="R1082" s="1" t="s">
        <v>4969</v>
      </c>
      <c r="S1082">
        <v>0</v>
      </c>
      <c r="T1082">
        <v>0</v>
      </c>
    </row>
    <row r="1083" spans="1:20" x14ac:dyDescent="0.25">
      <c r="A1083" s="1" t="s">
        <v>1164</v>
      </c>
      <c r="B1083" s="1" t="s">
        <v>1165</v>
      </c>
      <c r="C1083" s="1" t="s">
        <v>2158</v>
      </c>
      <c r="D1083" s="1" t="s">
        <v>29</v>
      </c>
      <c r="E1083" s="1" t="s">
        <v>3749</v>
      </c>
      <c r="F1083" s="1" t="s">
        <v>3065</v>
      </c>
      <c r="G1083" s="1" t="s">
        <v>4946</v>
      </c>
      <c r="H1083" s="1" t="s">
        <v>2052</v>
      </c>
      <c r="I1083" s="1" t="s">
        <v>2091</v>
      </c>
      <c r="J1083" s="1" t="s">
        <v>4970</v>
      </c>
      <c r="K1083" s="1" t="s">
        <v>10</v>
      </c>
      <c r="L1083" s="1" t="s">
        <v>2093</v>
      </c>
      <c r="M1083" s="1" t="s">
        <v>2094</v>
      </c>
      <c r="N1083" s="1" t="s">
        <v>2105</v>
      </c>
      <c r="O1083" s="1" t="s">
        <v>4948</v>
      </c>
      <c r="P1083" s="1" t="s">
        <v>4949</v>
      </c>
      <c r="Q1083" s="1" t="s">
        <v>2057</v>
      </c>
      <c r="R1083" s="1" t="s">
        <v>4971</v>
      </c>
      <c r="S1083">
        <v>0</v>
      </c>
      <c r="T1083">
        <v>7</v>
      </c>
    </row>
    <row r="1084" spans="1:20" x14ac:dyDescent="0.25">
      <c r="A1084" s="1" t="s">
        <v>1444</v>
      </c>
      <c r="B1084" s="1" t="s">
        <v>1445</v>
      </c>
      <c r="C1084" s="1" t="s">
        <v>2109</v>
      </c>
      <c r="D1084" s="1" t="s">
        <v>29</v>
      </c>
      <c r="E1084" s="1" t="s">
        <v>3589</v>
      </c>
      <c r="F1084" s="1" t="s">
        <v>2100</v>
      </c>
      <c r="G1084" s="1" t="s">
        <v>3604</v>
      </c>
      <c r="H1084" s="1" t="s">
        <v>2052</v>
      </c>
      <c r="I1084" s="1" t="s">
        <v>2091</v>
      </c>
      <c r="J1084" s="1" t="s">
        <v>5131</v>
      </c>
      <c r="K1084" s="1" t="s">
        <v>10</v>
      </c>
      <c r="L1084" s="1" t="s">
        <v>5132</v>
      </c>
      <c r="M1084" s="1" t="s">
        <v>2094</v>
      </c>
      <c r="N1084" s="1" t="s">
        <v>2105</v>
      </c>
      <c r="O1084" s="1" t="s">
        <v>3606</v>
      </c>
      <c r="P1084" s="1" t="s">
        <v>2054</v>
      </c>
      <c r="Q1084" s="1" t="s">
        <v>2057</v>
      </c>
      <c r="R1084" s="1" t="s">
        <v>4972</v>
      </c>
      <c r="S1084">
        <v>0</v>
      </c>
      <c r="T1084">
        <v>4</v>
      </c>
    </row>
    <row r="1085" spans="1:20" x14ac:dyDescent="0.25">
      <c r="A1085" s="1" t="s">
        <v>1529</v>
      </c>
      <c r="B1085" s="1" t="s">
        <v>1530</v>
      </c>
      <c r="C1085" s="1" t="s">
        <v>2109</v>
      </c>
      <c r="D1085" s="1" t="s">
        <v>29</v>
      </c>
      <c r="E1085" s="1" t="s">
        <v>3749</v>
      </c>
      <c r="F1085" s="1" t="s">
        <v>3065</v>
      </c>
      <c r="G1085" s="1" t="s">
        <v>4127</v>
      </c>
      <c r="H1085" s="1" t="s">
        <v>2052</v>
      </c>
      <c r="I1085" s="1" t="s">
        <v>2091</v>
      </c>
      <c r="J1085" s="1" t="s">
        <v>4973</v>
      </c>
      <c r="K1085" s="1" t="s">
        <v>10</v>
      </c>
      <c r="L1085" s="1" t="s">
        <v>4974</v>
      </c>
      <c r="M1085" s="1" t="s">
        <v>2094</v>
      </c>
      <c r="N1085" s="1" t="s">
        <v>2105</v>
      </c>
      <c r="O1085" s="1" t="s">
        <v>4130</v>
      </c>
      <c r="P1085" s="1" t="s">
        <v>2096</v>
      </c>
      <c r="Q1085" s="1" t="s">
        <v>2057</v>
      </c>
      <c r="R1085" s="1" t="s">
        <v>4975</v>
      </c>
      <c r="S1085">
        <v>0</v>
      </c>
      <c r="T1085">
        <v>2</v>
      </c>
    </row>
    <row r="1086" spans="1:20" x14ac:dyDescent="0.25">
      <c r="A1086" s="1" t="s">
        <v>1446</v>
      </c>
      <c r="B1086" s="1" t="s">
        <v>1447</v>
      </c>
      <c r="C1086" s="1" t="s">
        <v>2109</v>
      </c>
      <c r="D1086" s="1" t="s">
        <v>29</v>
      </c>
      <c r="E1086" s="1" t="s">
        <v>3589</v>
      </c>
      <c r="F1086" s="1" t="s">
        <v>2100</v>
      </c>
      <c r="G1086" s="1" t="s">
        <v>3604</v>
      </c>
      <c r="H1086" s="1" t="s">
        <v>2052</v>
      </c>
      <c r="I1086" s="1" t="s">
        <v>2091</v>
      </c>
      <c r="J1086" s="1" t="s">
        <v>4976</v>
      </c>
      <c r="K1086" s="1" t="s">
        <v>10</v>
      </c>
      <c r="L1086" s="1" t="s">
        <v>3334</v>
      </c>
      <c r="M1086" s="1" t="s">
        <v>2094</v>
      </c>
      <c r="N1086" s="1" t="s">
        <v>2105</v>
      </c>
      <c r="O1086" s="1" t="s">
        <v>3606</v>
      </c>
      <c r="P1086" s="1" t="s">
        <v>2054</v>
      </c>
      <c r="Q1086" s="1" t="s">
        <v>2057</v>
      </c>
      <c r="R1086" s="1" t="s">
        <v>4977</v>
      </c>
      <c r="S1086">
        <v>0</v>
      </c>
      <c r="T1086">
        <v>3</v>
      </c>
    </row>
    <row r="1087" spans="1:20" x14ac:dyDescent="0.25">
      <c r="A1087" s="1" t="s">
        <v>1281</v>
      </c>
      <c r="B1087" s="1" t="s">
        <v>1282</v>
      </c>
      <c r="C1087" s="1" t="s">
        <v>2256</v>
      </c>
      <c r="D1087" s="1" t="s">
        <v>29</v>
      </c>
      <c r="E1087" s="1" t="s">
        <v>3589</v>
      </c>
      <c r="F1087" s="1" t="s">
        <v>2100</v>
      </c>
      <c r="G1087" s="1" t="s">
        <v>3604</v>
      </c>
      <c r="H1087" s="1" t="s">
        <v>2052</v>
      </c>
      <c r="I1087" s="1" t="s">
        <v>2091</v>
      </c>
      <c r="J1087" s="1" t="s">
        <v>4978</v>
      </c>
      <c r="K1087" s="1" t="s">
        <v>10</v>
      </c>
      <c r="L1087" s="1" t="s">
        <v>5133</v>
      </c>
      <c r="M1087" s="1" t="s">
        <v>2094</v>
      </c>
      <c r="N1087" s="1" t="s">
        <v>2105</v>
      </c>
      <c r="O1087" s="1" t="s">
        <v>3606</v>
      </c>
      <c r="P1087" s="1" t="s">
        <v>2054</v>
      </c>
      <c r="Q1087" s="1" t="s">
        <v>2057</v>
      </c>
      <c r="R1087" s="1" t="s">
        <v>4979</v>
      </c>
      <c r="S1087">
        <v>0</v>
      </c>
      <c r="T1087">
        <v>5</v>
      </c>
    </row>
    <row r="1088" spans="1:20" x14ac:dyDescent="0.25">
      <c r="A1088" s="1" t="s">
        <v>1363</v>
      </c>
      <c r="B1088" s="1" t="s">
        <v>1364</v>
      </c>
      <c r="C1088" s="1" t="s">
        <v>2256</v>
      </c>
      <c r="D1088" s="1" t="s">
        <v>29</v>
      </c>
      <c r="E1088" s="1" t="s">
        <v>3749</v>
      </c>
      <c r="F1088" s="1" t="s">
        <v>3065</v>
      </c>
      <c r="G1088" s="1" t="s">
        <v>4980</v>
      </c>
      <c r="H1088" s="1" t="s">
        <v>2052</v>
      </c>
      <c r="I1088" s="1" t="s">
        <v>2091</v>
      </c>
      <c r="J1088" s="1" t="s">
        <v>4981</v>
      </c>
      <c r="K1088" s="1" t="s">
        <v>10</v>
      </c>
      <c r="L1088" s="1" t="s">
        <v>4982</v>
      </c>
      <c r="M1088" s="1" t="s">
        <v>2094</v>
      </c>
      <c r="N1088" s="1" t="s">
        <v>2105</v>
      </c>
      <c r="O1088" s="1" t="s">
        <v>4983</v>
      </c>
      <c r="P1088" s="1" t="s">
        <v>4984</v>
      </c>
      <c r="Q1088" s="1" t="s">
        <v>2057</v>
      </c>
      <c r="R1088" s="1" t="s">
        <v>4985</v>
      </c>
      <c r="S1088">
        <v>0</v>
      </c>
      <c r="T1088">
        <v>4</v>
      </c>
    </row>
    <row r="1089" spans="1:20" x14ac:dyDescent="0.25">
      <c r="A1089" s="1" t="s">
        <v>5103</v>
      </c>
      <c r="B1089" s="1" t="s">
        <v>2046</v>
      </c>
      <c r="C1089" s="1" t="s">
        <v>2047</v>
      </c>
      <c r="D1089" s="1" t="s">
        <v>2048</v>
      </c>
      <c r="E1089" s="1" t="s">
        <v>2049</v>
      </c>
      <c r="F1089" s="1" t="s">
        <v>2050</v>
      </c>
      <c r="G1089" s="1" t="s">
        <v>2049</v>
      </c>
      <c r="H1089" s="1" t="s">
        <v>2051</v>
      </c>
      <c r="I1089" s="1" t="s">
        <v>2052</v>
      </c>
      <c r="J1089" s="1" t="s">
        <v>2053</v>
      </c>
      <c r="K1089" s="1" t="s">
        <v>2054</v>
      </c>
      <c r="L1089" s="1" t="s">
        <v>2054</v>
      </c>
      <c r="M1089" s="1" t="s">
        <v>2055</v>
      </c>
      <c r="N1089" s="1" t="s">
        <v>2056</v>
      </c>
      <c r="O1089" s="1" t="s">
        <v>2049</v>
      </c>
      <c r="P1089" s="1" t="s">
        <v>2054</v>
      </c>
      <c r="Q1089" s="1" t="s">
        <v>5102</v>
      </c>
      <c r="R1089" s="1" t="s">
        <v>2058</v>
      </c>
      <c r="S1089" t="s">
        <v>2640</v>
      </c>
      <c r="T1089" t="s">
        <v>2640</v>
      </c>
    </row>
    <row r="1090" spans="1:20" x14ac:dyDescent="0.25">
      <c r="A1090" s="1" t="s">
        <v>2059</v>
      </c>
      <c r="B1090" s="1" t="s">
        <v>2060</v>
      </c>
      <c r="C1090" s="1" t="s">
        <v>2061</v>
      </c>
      <c r="D1090" s="1" t="s">
        <v>2048</v>
      </c>
      <c r="E1090" s="1" t="s">
        <v>2049</v>
      </c>
      <c r="F1090" s="1" t="s">
        <v>2050</v>
      </c>
      <c r="G1090" s="1" t="s">
        <v>2049</v>
      </c>
      <c r="H1090" s="1" t="s">
        <v>2051</v>
      </c>
      <c r="I1090" s="1" t="s">
        <v>2052</v>
      </c>
      <c r="J1090" s="1" t="s">
        <v>2053</v>
      </c>
      <c r="K1090" s="1" t="s">
        <v>2054</v>
      </c>
      <c r="L1090" s="1" t="s">
        <v>2054</v>
      </c>
      <c r="M1090" s="1" t="s">
        <v>2055</v>
      </c>
      <c r="N1090" s="1" t="s">
        <v>2056</v>
      </c>
      <c r="O1090" s="1" t="s">
        <v>2049</v>
      </c>
      <c r="P1090" s="1" t="s">
        <v>2054</v>
      </c>
      <c r="Q1090" s="1" t="s">
        <v>5102</v>
      </c>
      <c r="R1090" s="1" t="s">
        <v>2062</v>
      </c>
      <c r="S1090" t="s">
        <v>2640</v>
      </c>
      <c r="T1090" t="s">
        <v>2640</v>
      </c>
    </row>
    <row r="1091" spans="1:20" x14ac:dyDescent="0.25">
      <c r="A1091" s="1" t="s">
        <v>2063</v>
      </c>
      <c r="B1091" s="1" t="s">
        <v>2064</v>
      </c>
      <c r="C1091" s="1" t="s">
        <v>2065</v>
      </c>
      <c r="D1091" s="1" t="s">
        <v>2048</v>
      </c>
      <c r="E1091" s="1" t="s">
        <v>2049</v>
      </c>
      <c r="F1091" s="1" t="s">
        <v>2050</v>
      </c>
      <c r="G1091" s="1"/>
      <c r="H1091" s="1" t="s">
        <v>2051</v>
      </c>
      <c r="I1091" s="1" t="s">
        <v>2052</v>
      </c>
      <c r="J1091" s="1" t="s">
        <v>2053</v>
      </c>
      <c r="K1091" s="1" t="s">
        <v>2054</v>
      </c>
      <c r="L1091" s="1" t="s">
        <v>2054</v>
      </c>
      <c r="M1091" s="1" t="s">
        <v>2055</v>
      </c>
      <c r="N1091" s="1" t="s">
        <v>2056</v>
      </c>
      <c r="O1091" s="1" t="s">
        <v>2066</v>
      </c>
      <c r="P1091" s="1" t="s">
        <v>2054</v>
      </c>
      <c r="Q1091" s="1" t="s">
        <v>5102</v>
      </c>
      <c r="R1091" s="1" t="s">
        <v>2067</v>
      </c>
      <c r="S1091" t="s">
        <v>2640</v>
      </c>
      <c r="T1091" t="s">
        <v>2640</v>
      </c>
    </row>
    <row r="1092" spans="1:20" x14ac:dyDescent="0.25">
      <c r="A1092" s="1" t="s">
        <v>2068</v>
      </c>
      <c r="B1092" s="1" t="s">
        <v>2069</v>
      </c>
      <c r="C1092" s="1" t="s">
        <v>2070</v>
      </c>
      <c r="D1092" s="1" t="s">
        <v>2048</v>
      </c>
      <c r="E1092" s="1" t="s">
        <v>2049</v>
      </c>
      <c r="F1092" s="1" t="s">
        <v>2050</v>
      </c>
      <c r="G1092" s="1" t="s">
        <v>2049</v>
      </c>
      <c r="H1092" s="1" t="s">
        <v>2051</v>
      </c>
      <c r="I1092" s="1" t="s">
        <v>2052</v>
      </c>
      <c r="J1092" s="1" t="s">
        <v>2053</v>
      </c>
      <c r="K1092" s="1" t="s">
        <v>2054</v>
      </c>
      <c r="L1092" s="1" t="s">
        <v>2054</v>
      </c>
      <c r="M1092" s="1" t="s">
        <v>2055</v>
      </c>
      <c r="N1092" s="1" t="s">
        <v>2056</v>
      </c>
      <c r="O1092" s="1" t="s">
        <v>2049</v>
      </c>
      <c r="P1092" s="1" t="s">
        <v>2054</v>
      </c>
      <c r="Q1092" s="1" t="s">
        <v>5102</v>
      </c>
      <c r="R1092" s="1" t="s">
        <v>2071</v>
      </c>
      <c r="S1092" t="s">
        <v>2640</v>
      </c>
      <c r="T1092" t="s">
        <v>2640</v>
      </c>
    </row>
    <row r="1093" spans="1:20" x14ac:dyDescent="0.25">
      <c r="A1093" s="1" t="s">
        <v>2072</v>
      </c>
      <c r="B1093" s="1" t="s">
        <v>2073</v>
      </c>
      <c r="C1093" s="1" t="s">
        <v>2074</v>
      </c>
      <c r="D1093" s="1" t="s">
        <v>2048</v>
      </c>
      <c r="E1093" s="1" t="s">
        <v>2049</v>
      </c>
      <c r="F1093" s="1" t="s">
        <v>2050</v>
      </c>
      <c r="G1093" s="1" t="s">
        <v>2049</v>
      </c>
      <c r="H1093" s="1" t="s">
        <v>2051</v>
      </c>
      <c r="I1093" s="1" t="s">
        <v>2052</v>
      </c>
      <c r="J1093" s="1" t="s">
        <v>2053</v>
      </c>
      <c r="K1093" s="1" t="s">
        <v>2054</v>
      </c>
      <c r="L1093" s="1" t="s">
        <v>2054</v>
      </c>
      <c r="M1093" s="1" t="s">
        <v>2055</v>
      </c>
      <c r="N1093" s="1" t="s">
        <v>2056</v>
      </c>
      <c r="O1093" s="1" t="s">
        <v>2049</v>
      </c>
      <c r="P1093" s="1" t="s">
        <v>2054</v>
      </c>
      <c r="Q1093" s="1" t="s">
        <v>5102</v>
      </c>
      <c r="R1093" s="1" t="s">
        <v>2075</v>
      </c>
      <c r="S1093" t="s">
        <v>2640</v>
      </c>
      <c r="T1093" t="s">
        <v>2640</v>
      </c>
    </row>
    <row r="1094" spans="1:20" x14ac:dyDescent="0.25">
      <c r="A1094" s="1" t="s">
        <v>2076</v>
      </c>
      <c r="B1094" s="1" t="s">
        <v>2077</v>
      </c>
      <c r="C1094" s="1" t="s">
        <v>2078</v>
      </c>
      <c r="D1094" s="1" t="s">
        <v>2048</v>
      </c>
      <c r="E1094" s="1" t="s">
        <v>2049</v>
      </c>
      <c r="F1094" s="1" t="s">
        <v>2050</v>
      </c>
      <c r="G1094" s="1" t="s">
        <v>2049</v>
      </c>
      <c r="H1094" s="1" t="s">
        <v>2051</v>
      </c>
      <c r="I1094" s="1" t="s">
        <v>2052</v>
      </c>
      <c r="J1094" s="1" t="s">
        <v>2053</v>
      </c>
      <c r="K1094" s="1" t="s">
        <v>2054</v>
      </c>
      <c r="L1094" s="1" t="s">
        <v>2054</v>
      </c>
      <c r="M1094" s="1" t="s">
        <v>2055</v>
      </c>
      <c r="N1094" s="1" t="s">
        <v>2056</v>
      </c>
      <c r="O1094" s="1" t="s">
        <v>2049</v>
      </c>
      <c r="P1094" s="1" t="s">
        <v>2054</v>
      </c>
      <c r="Q1094" s="1" t="s">
        <v>5102</v>
      </c>
      <c r="R1094" s="1" t="s">
        <v>2079</v>
      </c>
      <c r="S1094" t="s">
        <v>2640</v>
      </c>
      <c r="T1094" t="s">
        <v>2640</v>
      </c>
    </row>
    <row r="1095" spans="1:20" x14ac:dyDescent="0.25">
      <c r="A1095" s="1" t="s">
        <v>2080</v>
      </c>
      <c r="B1095" s="1" t="s">
        <v>2081</v>
      </c>
      <c r="C1095" s="1" t="s">
        <v>2082</v>
      </c>
      <c r="D1095" s="1" t="s">
        <v>2048</v>
      </c>
      <c r="E1095" s="1" t="s">
        <v>2049</v>
      </c>
      <c r="F1095" s="1" t="s">
        <v>2050</v>
      </c>
      <c r="G1095" s="1" t="s">
        <v>2049</v>
      </c>
      <c r="H1095" s="1" t="s">
        <v>2051</v>
      </c>
      <c r="I1095" s="1" t="s">
        <v>2052</v>
      </c>
      <c r="J1095" s="1" t="s">
        <v>2053</v>
      </c>
      <c r="K1095" s="1" t="s">
        <v>2054</v>
      </c>
      <c r="L1095" s="1" t="s">
        <v>2054</v>
      </c>
      <c r="M1095" s="1" t="s">
        <v>2055</v>
      </c>
      <c r="N1095" s="1" t="s">
        <v>2056</v>
      </c>
      <c r="O1095" s="1" t="s">
        <v>2049</v>
      </c>
      <c r="P1095" s="1" t="s">
        <v>2054</v>
      </c>
      <c r="Q1095" s="1" t="s">
        <v>5102</v>
      </c>
      <c r="R1095" s="1" t="s">
        <v>2083</v>
      </c>
      <c r="S1095" t="s">
        <v>2640</v>
      </c>
      <c r="T1095" t="s">
        <v>2640</v>
      </c>
    </row>
    <row r="1096" spans="1:20" x14ac:dyDescent="0.25">
      <c r="A1096" s="1" t="s">
        <v>2084</v>
      </c>
      <c r="B1096" s="1" t="s">
        <v>2085</v>
      </c>
      <c r="C1096" s="1" t="s">
        <v>2086</v>
      </c>
      <c r="D1096" s="1" t="s">
        <v>2048</v>
      </c>
      <c r="E1096" s="1" t="s">
        <v>2049</v>
      </c>
      <c r="F1096" s="1" t="s">
        <v>2050</v>
      </c>
      <c r="G1096" s="1" t="s">
        <v>2049</v>
      </c>
      <c r="H1096" s="1" t="s">
        <v>2051</v>
      </c>
      <c r="I1096" s="1" t="s">
        <v>2052</v>
      </c>
      <c r="J1096" s="1" t="s">
        <v>2053</v>
      </c>
      <c r="K1096" s="1" t="s">
        <v>2054</v>
      </c>
      <c r="L1096" s="1" t="s">
        <v>2054</v>
      </c>
      <c r="M1096" s="1" t="s">
        <v>2055</v>
      </c>
      <c r="N1096" s="1" t="s">
        <v>2056</v>
      </c>
      <c r="O1096" s="1" t="s">
        <v>2049</v>
      </c>
      <c r="P1096" s="1" t="s">
        <v>2054</v>
      </c>
      <c r="Q1096" s="1" t="s">
        <v>5102</v>
      </c>
      <c r="R1096" s="1" t="s">
        <v>2087</v>
      </c>
      <c r="S1096" t="s">
        <v>2640</v>
      </c>
      <c r="T1096" t="s">
        <v>2640</v>
      </c>
    </row>
    <row r="1097" spans="1:20" x14ac:dyDescent="0.25">
      <c r="A1097" s="1" t="s">
        <v>472</v>
      </c>
      <c r="B1097" s="1" t="s">
        <v>5565</v>
      </c>
      <c r="C1097" s="1" t="s">
        <v>2313</v>
      </c>
      <c r="D1097" s="1" t="s">
        <v>44</v>
      </c>
      <c r="E1097" s="1" t="s">
        <v>2214</v>
      </c>
      <c r="F1097" s="1" t="s">
        <v>2050</v>
      </c>
      <c r="G1097" s="1" t="s">
        <v>2939</v>
      </c>
      <c r="H1097" s="1" t="s">
        <v>2052</v>
      </c>
      <c r="I1097" s="1" t="s">
        <v>2091</v>
      </c>
      <c r="J1097" s="1" t="s">
        <v>2940</v>
      </c>
      <c r="K1097" s="1" t="s">
        <v>12</v>
      </c>
      <c r="L1097" s="1" t="s">
        <v>2093</v>
      </c>
      <c r="M1097" s="1" t="s">
        <v>2094</v>
      </c>
      <c r="N1097" s="1" t="s">
        <v>2056</v>
      </c>
      <c r="O1097" s="1" t="s">
        <v>2941</v>
      </c>
      <c r="P1097" s="1" t="s">
        <v>2916</v>
      </c>
      <c r="Q1097" s="1" t="s">
        <v>5566</v>
      </c>
      <c r="R1097" s="1" t="s">
        <v>5567</v>
      </c>
      <c r="S1097">
        <v>4</v>
      </c>
      <c r="T1097">
        <v>7</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BE085-0733-4315-85B6-B87C3AFFABDF}">
  <sheetPr codeName="Sheet5">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5.14062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IFERROR(_xlfn.IFS(Table46[[#This Row],[NEW Formulae]],"Yes",0,""),"")</f>
        <v/>
      </c>
      <c r="I18" s="77" t="b" cm="1">
        <f t="array" ref="I18">SUMPRODUCT((Table46[[#This Row],[Start Date]]&lt;Table46[**End Date])*(Table46[[#This Row],[**End Date]]&gt;Table46[Start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IFERROR(_xlfn.IFS(Table46[[#This Row],[NEW Formulae]],"Yes",0,""),"")</f>
        <v/>
      </c>
      <c r="I19" s="83" t="b" cm="1">
        <f t="array" ref="I19">SUMPRODUCT((Table46[[#This Row],[Start Date]]&lt;Table46[**End Date])*(Table46[[#This Row],[**End Date]]&gt;Table46[Start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IFERROR(_xlfn.IFS(Table46[[#This Row],[NEW Formulae]],"Yes",0,""),"")</f>
        <v/>
      </c>
      <c r="I20" s="77" t="b" cm="1">
        <f t="array" ref="I20">SUMPRODUCT((Table46[[#This Row],[Start Date]]&lt;Table46[**End Date])*(Table46[[#This Row],[**End Date]]&gt;Table46[Start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IFERROR(_xlfn.IFS(Table46[[#This Row],[NEW Formulae]],"Yes",0,""),"")</f>
        <v/>
      </c>
      <c r="I21" s="77" t="b" cm="1">
        <f t="array" ref="I21">SUMPRODUCT((Table46[[#This Row],[Start Date]]&lt;Table46[**End Date])*(Table46[[#This Row],[**End Date]]&gt;Table46[Start Date]))&gt;1</f>
        <v>0</v>
      </c>
      <c r="J21" s="69">
        <f t="shared" si="2"/>
        <v>0</v>
      </c>
      <c r="K21" s="63"/>
    </row>
    <row r="22" spans="1:11" ht="27" customHeight="1" x14ac:dyDescent="0.2">
      <c r="A22" s="55"/>
      <c r="B22" s="56"/>
      <c r="C22" s="72"/>
      <c r="D22" s="73"/>
      <c r="E22" s="74"/>
      <c r="F22" s="80"/>
      <c r="G22" s="75">
        <f t="shared" si="1"/>
        <v>0</v>
      </c>
      <c r="H22" s="76" t="str" cm="1">
        <f t="array" ref="H22">IFERROR(_xlfn.IFS(Table46[[#This Row],[NEW Formulae]],"Yes",0,""),"")</f>
        <v/>
      </c>
      <c r="I22" s="77" t="b" cm="1">
        <f t="array" ref="I22">SUMPRODUCT((Table46[[#This Row],[Start Date]]&lt;Table46[**End Date])*(Table46[[#This Row],[**End Date]]&gt;Table46[Start Date]))&gt;1</f>
        <v>0</v>
      </c>
      <c r="J22" s="69">
        <f t="shared" si="2"/>
        <v>0</v>
      </c>
      <c r="K22" s="63"/>
    </row>
    <row r="23" spans="1:11" ht="27" customHeight="1" x14ac:dyDescent="0.2">
      <c r="A23" s="55"/>
      <c r="B23" s="56"/>
      <c r="C23" s="72"/>
      <c r="D23" s="73"/>
      <c r="E23" s="74"/>
      <c r="F23" s="80"/>
      <c r="G23" s="75">
        <f t="shared" si="1"/>
        <v>0</v>
      </c>
      <c r="H23" s="76" t="str" cm="1">
        <f t="array" ref="H23">IFERROR(_xlfn.IFS(Table46[[#This Row],[NEW Formulae]],"Yes",0,""),"")</f>
        <v/>
      </c>
      <c r="I23" s="77" t="b" cm="1">
        <f t="array" ref="I23">SUMPRODUCT((Table46[[#This Row],[Start Date]]&lt;Table46[**End Date])*(Table46[[#This Row],[**End Date]]&gt;Table46[Start Date]))&gt;1</f>
        <v>0</v>
      </c>
      <c r="J23" s="69">
        <f t="shared" si="2"/>
        <v>0</v>
      </c>
      <c r="K23" s="63"/>
    </row>
    <row r="24" spans="1:11" ht="27" customHeight="1" x14ac:dyDescent="0.2">
      <c r="A24" s="55"/>
      <c r="B24" s="56"/>
      <c r="C24" s="78"/>
      <c r="D24" s="73"/>
      <c r="E24" s="74"/>
      <c r="F24" s="80"/>
      <c r="G24" s="75">
        <f t="shared" si="1"/>
        <v>0</v>
      </c>
      <c r="H24" s="76" t="str" cm="1">
        <f t="array" ref="H24">IFERROR(_xlfn.IFS(Table46[[#This Row],[NEW Formulae]],"Yes",0,""),"")</f>
        <v/>
      </c>
      <c r="I24" s="77" t="b" cm="1">
        <f t="array" ref="I24">SUMPRODUCT((Table46[[#This Row],[Start Date]]&lt;Table46[**End Date])*(Table46[[#This Row],[**End Date]]&gt;Table46[Start Date]))&gt;1</f>
        <v>0</v>
      </c>
      <c r="J24" s="69">
        <f t="shared" si="2"/>
        <v>0</v>
      </c>
      <c r="K24" s="63"/>
    </row>
    <row r="25" spans="1:11" ht="27" customHeight="1" x14ac:dyDescent="0.2">
      <c r="A25" s="55"/>
      <c r="B25" s="56"/>
      <c r="C25" s="78"/>
      <c r="D25" s="73"/>
      <c r="E25" s="74"/>
      <c r="F25" s="80"/>
      <c r="G25" s="75">
        <f t="shared" si="1"/>
        <v>0</v>
      </c>
      <c r="H25" s="76" t="str" cm="1">
        <f t="array" ref="H25">IFERROR(_xlfn.IFS(Table46[[#This Row],[NEW Formulae]],"Yes",0,""),"")</f>
        <v/>
      </c>
      <c r="I25" s="77" t="b" cm="1">
        <f t="array" ref="I25">SUMPRODUCT((Table46[[#This Row],[Start Date]]&lt;Table46[**End Date])*(Table46[[#This Row],[**End Date]]&gt;Table46[Start Date]))&gt;1</f>
        <v>0</v>
      </c>
      <c r="J25" s="69">
        <f t="shared" si="2"/>
        <v>0</v>
      </c>
      <c r="K25" s="63"/>
    </row>
    <row r="26" spans="1:11" ht="27" customHeight="1" x14ac:dyDescent="0.2">
      <c r="A26" s="55"/>
      <c r="B26" s="56"/>
      <c r="C26" s="78"/>
      <c r="D26" s="73"/>
      <c r="E26" s="74"/>
      <c r="F26" s="80"/>
      <c r="G26" s="75">
        <f t="shared" si="1"/>
        <v>0</v>
      </c>
      <c r="H26" s="76" t="str" cm="1">
        <f t="array" ref="H26">IFERROR(_xlfn.IFS(Table46[[#This Row],[NEW Formulae]],"Yes",0,""),"")</f>
        <v/>
      </c>
      <c r="I26" s="77" t="b" cm="1">
        <f t="array" ref="I26">SUMPRODUCT((Table46[[#This Row],[Start Date]]&lt;Table46[**End Date])*(Table46[[#This Row],[**End Date]]&gt;Table46[Start Date]))&gt;1</f>
        <v>0</v>
      </c>
      <c r="J26" s="69">
        <f t="shared" si="2"/>
        <v>0</v>
      </c>
      <c r="K26" s="63"/>
    </row>
    <row r="27" spans="1:11" ht="27" customHeight="1" x14ac:dyDescent="0.2">
      <c r="A27" s="55"/>
      <c r="B27" s="56"/>
      <c r="C27" s="78"/>
      <c r="D27" s="73"/>
      <c r="E27" s="74"/>
      <c r="F27" s="80"/>
      <c r="G27" s="75">
        <f t="shared" si="1"/>
        <v>0</v>
      </c>
      <c r="H27" s="76" t="str" cm="1">
        <f t="array" ref="H27">IFERROR(_xlfn.IFS(Table46[[#This Row],[NEW Formulae]],"Yes",0,""),"")</f>
        <v/>
      </c>
      <c r="I27" s="77" t="b" cm="1">
        <f t="array" ref="I27">SUMPRODUCT((Table46[[#This Row],[Start Date]]&lt;Table46[**End Date])*(Table46[[#This Row],[**End Date]]&gt;Table46[Start Date]))&gt;1</f>
        <v>0</v>
      </c>
      <c r="J27" s="69">
        <f t="shared" si="2"/>
        <v>0</v>
      </c>
      <c r="K27" s="63"/>
    </row>
    <row r="28" spans="1:11" ht="27" customHeight="1" x14ac:dyDescent="0.2">
      <c r="A28" s="55"/>
      <c r="B28" s="56"/>
      <c r="C28" s="78"/>
      <c r="D28" s="73"/>
      <c r="E28" s="74"/>
      <c r="F28" s="80"/>
      <c r="G28" s="75">
        <f t="shared" si="1"/>
        <v>0</v>
      </c>
      <c r="H28" s="76" t="str" cm="1">
        <f t="array" ref="H28">IFERROR(_xlfn.IFS(Table46[[#This Row],[NEW Formulae]],"Yes",0,""),"")</f>
        <v/>
      </c>
      <c r="I28" s="77" t="b" cm="1">
        <f t="array" ref="I28">SUMPRODUCT((Table46[[#This Row],[Start Date]]&lt;Table46[**End Date])*(Table46[[#This Row],[**End Date]]&gt;Table46[Start Date]))&gt;1</f>
        <v>0</v>
      </c>
      <c r="J28" s="69">
        <f t="shared" si="2"/>
        <v>0</v>
      </c>
      <c r="K28" s="63"/>
    </row>
    <row r="29" spans="1:11" ht="27" customHeight="1" x14ac:dyDescent="0.2">
      <c r="A29" s="55"/>
      <c r="B29" s="56"/>
      <c r="C29" s="78"/>
      <c r="D29" s="73"/>
      <c r="E29" s="74"/>
      <c r="F29" s="80"/>
      <c r="G29" s="75">
        <f t="shared" si="1"/>
        <v>0</v>
      </c>
      <c r="H29" s="76" t="str" cm="1">
        <f t="array" ref="H29">IFERROR(_xlfn.IFS(Table46[[#This Row],[NEW Formulae]],"Yes",0,""),"")</f>
        <v/>
      </c>
      <c r="I29" s="77" t="b" cm="1">
        <f t="array" ref="I29">SUMPRODUCT((Table46[[#This Row],[Start Date]]&lt;Table46[**End Date])*(Table46[[#This Row],[**End Date]]&gt;Table46[Start Date]))&gt;1</f>
        <v>0</v>
      </c>
      <c r="J29" s="69">
        <f t="shared" si="2"/>
        <v>0</v>
      </c>
      <c r="K29" s="63"/>
    </row>
    <row r="30" spans="1:11" ht="27" customHeight="1" x14ac:dyDescent="0.2">
      <c r="A30" s="55"/>
      <c r="B30" s="56"/>
      <c r="C30" s="78"/>
      <c r="D30" s="73"/>
      <c r="E30" s="74"/>
      <c r="F30" s="80"/>
      <c r="G30" s="75">
        <f t="shared" si="1"/>
        <v>0</v>
      </c>
      <c r="H30" s="76" t="str" cm="1">
        <f t="array" ref="H30">IFERROR(_xlfn.IFS(Table46[[#This Row],[NEW Formulae]],"Yes",0,""),"")</f>
        <v/>
      </c>
      <c r="I30" s="77" t="b" cm="1">
        <f t="array" ref="I30">SUMPRODUCT((Table46[[#This Row],[Start Date]]&lt;Table46[**End Date])*(Table46[[#This Row],[**End Date]]&gt;Table46[Start Date]))&gt;1</f>
        <v>0</v>
      </c>
      <c r="J30" s="69">
        <f t="shared" si="2"/>
        <v>0</v>
      </c>
      <c r="K30" s="63"/>
    </row>
    <row r="31" spans="1:11" ht="27" customHeight="1" x14ac:dyDescent="0.2">
      <c r="A31" s="55"/>
      <c r="B31" s="56"/>
      <c r="C31" s="78"/>
      <c r="D31" s="73"/>
      <c r="E31" s="74"/>
      <c r="F31" s="80"/>
      <c r="G31" s="75">
        <f t="shared" si="1"/>
        <v>0</v>
      </c>
      <c r="H31" s="76" t="str" cm="1">
        <f t="array" ref="H31">IFERROR(_xlfn.IFS(Table46[[#This Row],[NEW Formulae]],"Yes",0,""),"")</f>
        <v/>
      </c>
      <c r="I31" s="77" t="b" cm="1">
        <f t="array" ref="I31">SUMPRODUCT((Table46[[#This Row],[Start Date]]&lt;Table46[**End Date])*(Table46[[#This Row],[**End Date]]&gt;Table46[Start Date]))&gt;1</f>
        <v>0</v>
      </c>
      <c r="J31" s="69">
        <f t="shared" si="2"/>
        <v>0</v>
      </c>
      <c r="K31" s="63"/>
    </row>
    <row r="32" spans="1:11" ht="27" customHeight="1" x14ac:dyDescent="0.2">
      <c r="A32" s="55"/>
      <c r="B32" s="56"/>
      <c r="C32" s="78"/>
      <c r="D32" s="73"/>
      <c r="E32" s="74"/>
      <c r="F32" s="80"/>
      <c r="G32" s="75">
        <f t="shared" si="1"/>
        <v>0</v>
      </c>
      <c r="H32" s="76" t="str" cm="1">
        <f t="array" ref="H32">IFERROR(_xlfn.IFS(Table46[[#This Row],[NEW Formulae]],"Yes",0,""),"")</f>
        <v/>
      </c>
      <c r="I32" s="77" t="b" cm="1">
        <f t="array" ref="I32">SUMPRODUCT((Table46[[#This Row],[Start Date]]&lt;Table46[**End Date])*(Table46[[#This Row],[**End Date]]&gt;Table46[Start Date]))&gt;1</f>
        <v>0</v>
      </c>
      <c r="J32" s="69">
        <f t="shared" si="2"/>
        <v>0</v>
      </c>
      <c r="K32" s="63"/>
    </row>
    <row r="33" spans="1:11" ht="27" customHeight="1" x14ac:dyDescent="0.2">
      <c r="A33" s="55"/>
      <c r="B33" s="56"/>
      <c r="C33" s="78"/>
      <c r="D33" s="73"/>
      <c r="E33" s="74"/>
      <c r="F33" s="80"/>
      <c r="G33" s="75">
        <f t="shared" si="1"/>
        <v>0</v>
      </c>
      <c r="H33" s="76" t="str" cm="1">
        <f t="array" ref="H33">IFERROR(_xlfn.IFS(Table46[[#This Row],[NEW Formulae]],"Yes",0,""),"")</f>
        <v/>
      </c>
      <c r="I33" s="77" t="b" cm="1">
        <f t="array" ref="I33">SUMPRODUCT((Table46[[#This Row],[Start Date]]&lt;Table46[**End Date])*(Table46[[#This Row],[**End Date]]&gt;Table46[Start Date]))&gt;1</f>
        <v>0</v>
      </c>
      <c r="J33" s="69">
        <f t="shared" si="2"/>
        <v>0</v>
      </c>
      <c r="K33" s="63"/>
    </row>
    <row r="34" spans="1:11" ht="27" customHeight="1" x14ac:dyDescent="0.2">
      <c r="A34" s="55"/>
      <c r="B34" s="56"/>
      <c r="C34" s="78"/>
      <c r="D34" s="73"/>
      <c r="E34" s="74"/>
      <c r="F34" s="80"/>
      <c r="G34" s="75">
        <f t="shared" si="1"/>
        <v>0</v>
      </c>
      <c r="H34" s="76" t="str" cm="1">
        <f t="array" ref="H34">IFERROR(_xlfn.IFS(Table46[[#This Row],[NEW Formulae]],"Yes",0,""),"")</f>
        <v/>
      </c>
      <c r="I34" s="77" t="b" cm="1">
        <f t="array" ref="I34">SUMPRODUCT((Table46[[#This Row],[Start Date]]&lt;Table46[**End Date])*(Table46[[#This Row],[**End Date]]&gt;Table46[Start Date]))&gt;1</f>
        <v>0</v>
      </c>
      <c r="J34" s="69">
        <f t="shared" si="2"/>
        <v>0</v>
      </c>
      <c r="K34" s="63"/>
    </row>
    <row r="35" spans="1:11" ht="27" customHeight="1" x14ac:dyDescent="0.2">
      <c r="A35" s="55"/>
      <c r="B35" s="56"/>
      <c r="C35" s="78"/>
      <c r="D35" s="73"/>
      <c r="E35" s="74"/>
      <c r="F35" s="80"/>
      <c r="G35" s="75">
        <f t="shared" si="1"/>
        <v>0</v>
      </c>
      <c r="H35" s="76" t="str" cm="1">
        <f t="array" ref="H35">IFERROR(_xlfn.IFS(Table46[[#This Row],[NEW Formulae]],"Yes",0,""),"")</f>
        <v/>
      </c>
      <c r="I35" s="77" t="b" cm="1">
        <f t="array" ref="I35">SUMPRODUCT((Table46[[#This Row],[Start Date]]&lt;Table46[**End Date])*(Table46[[#This Row],[**End Date]]&gt;Table46[Start Date]))&gt;1</f>
        <v>0</v>
      </c>
      <c r="J35" s="69">
        <f t="shared" si="2"/>
        <v>0</v>
      </c>
      <c r="K35" s="63"/>
    </row>
    <row r="36" spans="1:11" ht="27" customHeight="1" x14ac:dyDescent="0.2">
      <c r="A36" s="57"/>
      <c r="B36" s="58"/>
      <c r="C36" s="78"/>
      <c r="D36" s="73"/>
      <c r="E36" s="74"/>
      <c r="F36" s="80"/>
      <c r="G36" s="75">
        <f t="shared" si="1"/>
        <v>0</v>
      </c>
      <c r="H36" s="76" t="str" cm="1">
        <f t="array" ref="H36">IFERROR(_xlfn.IFS(Table46[[#This Row],[NEW Formulae]],"Yes",0,""),"")</f>
        <v/>
      </c>
      <c r="I36" s="77" t="b" cm="1">
        <f t="array" ref="I36">SUMPRODUCT((Table46[[#This Row],[Start Date]]&lt;Table46[**End Date])*(Table46[[#This Row],[**End Date]]&gt;Table46[Start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IFERROR(_xlfn.IFS(Table46[[#This Row],[NEW Formulae]],"Yes",0,""),"")</f>
        <v/>
      </c>
      <c r="I37" s="77" t="b" cm="1">
        <f t="array" ref="I37">SUMPRODUCT((Table46[[#This Row],[Start Date]]&lt;Table46[**End Date])*(Table46[[#This Row],[**End Date]]&gt;Table46[Start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TnWOYAVOQpdxQyhmsP1cqfEmlhnvtGfCkFQF2vqU3CEv3CVfBFHCTBPg8wXZS9chKhKYPTAq7lU5KRAWKORC6Q==" saltValue="SbBBY2on5zC1dAeFxTccN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57"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FD2FCC00-BE37-4122-A1C3-B1CD4E646370}">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F277293A-E3FF-415B-87C4-10C4323F9FED}">
      <formula1>COUNTIF($E$18:$E$37,E18)=1</formula1>
    </dataValidation>
    <dataValidation type="whole" allowBlank="1" showInputMessage="1" showErrorMessage="1" errorTitle="ERROR" error="Cannot exceed 40 hours" promptTitle="      Enter Hours" prompt="Cannot exceed 40 hours" sqref="D18:D37" xr:uid="{866641B7-D87B-489E-9BAF-B773BB8A1C10}">
      <formula1>0</formula1>
      <formula2>40</formula2>
    </dataValidation>
    <dataValidation type="custom" errorStyle="warning" allowBlank="1" showInputMessage="1" showErrorMessage="1" errorTitle="ERROR" error="Dates must not overlap" sqref="F19:F37" xr:uid="{BDB1659D-7A77-473D-AB9F-90B3760717EE}">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33942BB8-FA1C-43BA-9169-C8E572457DD5}">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CF36940B-364C-43BA-BBC1-62962A07104B}">
          <x14:formula1>
            <xm:f>_xlfn.ANCHORARRAY(MinQualsT!$J$2)</xm:f>
          </x14:formula1>
          <xm:sqref>B6:C6</xm:sqref>
        </x14:dataValidation>
        <x14:dataValidation type="list" allowBlank="1" showInputMessage="1" showErrorMessage="1" prompt="Select relevance" xr:uid="{F9F2244B-A501-4874-9ABC-EDE008560BFD}">
          <x14:formula1>
            <xm:f>'Exp Relevancy'!$A$2:$A$4</xm:f>
          </x14:formula1>
          <xm:sqref>C19:C37</xm:sqref>
        </x14:dataValidation>
        <x14:dataValidation type="list" showInputMessage="1" showErrorMessage="1" prompt="Select education level" xr:uid="{9D45CEC9-F961-4059-8927-1368D07C6816}">
          <x14:formula1>
            <xm:f>'Education List'!$A$2:$A$7</xm:f>
          </x14:formula1>
          <xm:sqref>A10</xm:sqref>
        </x14:dataValidation>
        <x14:dataValidation type="list" allowBlank="1" showInputMessage="1" showErrorMessage="1" prompt="Select education level" xr:uid="{2AEBEDD7-8DD2-4E38-B6AE-642472C4A066}">
          <x14:formula1>
            <xm:f>'Education List'!$A$2:$A$7</xm:f>
          </x14:formula1>
          <xm:sqref>A11:A15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5A71-8694-4BB2-B573-C01576C74595}">
  <sheetPr codeName="Sheet6">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5.855468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IFERROR(_xlfn.IFS(Table47[[#This Row],[NEW Formulae]],"Yes",0,""),"")</f>
        <v/>
      </c>
      <c r="I18" s="77" t="b" cm="1">
        <f t="array" ref="I18">SUMPRODUCT((Table47[[#This Row],[Start Date]]&lt;Table47[**End Date])*(Table47[[#This Row],[**End Date]]&gt;Table47[Start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IFERROR(_xlfn.IFS(Table47[[#This Row],[NEW Formulae]],"Yes",0,""),"")</f>
        <v/>
      </c>
      <c r="I19" s="83" t="b" cm="1">
        <f t="array" ref="I19">SUMPRODUCT((Table47[[#This Row],[Start Date]]&lt;Table47[**End Date])*(Table47[[#This Row],[**End Date]]&gt;Table47[Start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IFERROR(_xlfn.IFS(Table47[[#This Row],[NEW Formulae]],"Yes",0,""),"")</f>
        <v/>
      </c>
      <c r="I20" s="77" t="b" cm="1">
        <f t="array" ref="I20">SUMPRODUCT((Table47[[#This Row],[Start Date]]&lt;Table47[**End Date])*(Table47[[#This Row],[**End Date]]&gt;Table47[Start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IFERROR(_xlfn.IFS(Table47[[#This Row],[NEW Formulae]],"Yes",0,""),"")</f>
        <v/>
      </c>
      <c r="I21" s="77" t="b" cm="1">
        <f t="array" ref="I21">SUMPRODUCT((Table47[[#This Row],[Start Date]]&lt;Table47[**End Date])*(Table47[[#This Row],[**End Date]]&gt;Table47[Start Date]))&gt;1</f>
        <v>0</v>
      </c>
      <c r="J21" s="69">
        <f t="shared" si="2"/>
        <v>0</v>
      </c>
      <c r="K21" s="63"/>
    </row>
    <row r="22" spans="1:11" ht="27" customHeight="1" x14ac:dyDescent="0.2">
      <c r="A22" s="55"/>
      <c r="B22" s="56"/>
      <c r="C22" s="72"/>
      <c r="D22" s="73"/>
      <c r="E22" s="74"/>
      <c r="F22" s="80"/>
      <c r="G22" s="75">
        <f t="shared" si="1"/>
        <v>0</v>
      </c>
      <c r="H22" s="76" t="str" cm="1">
        <f t="array" ref="H22">IFERROR(_xlfn.IFS(Table47[[#This Row],[NEW Formulae]],"Yes",0,""),"")</f>
        <v/>
      </c>
      <c r="I22" s="77" t="b" cm="1">
        <f t="array" ref="I22">SUMPRODUCT((Table47[[#This Row],[Start Date]]&lt;Table47[**End Date])*(Table47[[#This Row],[**End Date]]&gt;Table47[Start Date]))&gt;1</f>
        <v>0</v>
      </c>
      <c r="J22" s="69">
        <f t="shared" si="2"/>
        <v>0</v>
      </c>
      <c r="K22" s="63"/>
    </row>
    <row r="23" spans="1:11" ht="27" customHeight="1" x14ac:dyDescent="0.2">
      <c r="A23" s="55"/>
      <c r="B23" s="56"/>
      <c r="C23" s="72"/>
      <c r="D23" s="73"/>
      <c r="E23" s="74"/>
      <c r="F23" s="80"/>
      <c r="G23" s="75">
        <f t="shared" si="1"/>
        <v>0</v>
      </c>
      <c r="H23" s="76" t="str" cm="1">
        <f t="array" ref="H23">IFERROR(_xlfn.IFS(Table47[[#This Row],[NEW Formulae]],"Yes",0,""),"")</f>
        <v/>
      </c>
      <c r="I23" s="77" t="b" cm="1">
        <f t="array" ref="I23">SUMPRODUCT((Table47[[#This Row],[Start Date]]&lt;Table47[**End Date])*(Table47[[#This Row],[**End Date]]&gt;Table47[Start Date]))&gt;1</f>
        <v>0</v>
      </c>
      <c r="J23" s="69">
        <f t="shared" si="2"/>
        <v>0</v>
      </c>
      <c r="K23" s="63"/>
    </row>
    <row r="24" spans="1:11" ht="27" customHeight="1" x14ac:dyDescent="0.2">
      <c r="A24" s="55"/>
      <c r="B24" s="56"/>
      <c r="C24" s="78"/>
      <c r="D24" s="73"/>
      <c r="E24" s="74"/>
      <c r="F24" s="80"/>
      <c r="G24" s="75">
        <f t="shared" si="1"/>
        <v>0</v>
      </c>
      <c r="H24" s="76" t="str" cm="1">
        <f t="array" ref="H24">IFERROR(_xlfn.IFS(Table47[[#This Row],[NEW Formulae]],"Yes",0,""),"")</f>
        <v/>
      </c>
      <c r="I24" s="77" t="b" cm="1">
        <f t="array" ref="I24">SUMPRODUCT((Table47[[#This Row],[Start Date]]&lt;Table47[**End Date])*(Table47[[#This Row],[**End Date]]&gt;Table47[Start Date]))&gt;1</f>
        <v>0</v>
      </c>
      <c r="J24" s="69">
        <f t="shared" si="2"/>
        <v>0</v>
      </c>
      <c r="K24" s="63"/>
    </row>
    <row r="25" spans="1:11" ht="27" customHeight="1" x14ac:dyDescent="0.2">
      <c r="A25" s="55"/>
      <c r="B25" s="56"/>
      <c r="C25" s="78"/>
      <c r="D25" s="73"/>
      <c r="E25" s="74"/>
      <c r="F25" s="80"/>
      <c r="G25" s="75">
        <f t="shared" si="1"/>
        <v>0</v>
      </c>
      <c r="H25" s="76" t="str" cm="1">
        <f t="array" ref="H25">IFERROR(_xlfn.IFS(Table47[[#This Row],[NEW Formulae]],"Yes",0,""),"")</f>
        <v/>
      </c>
      <c r="I25" s="77" t="b" cm="1">
        <f t="array" ref="I25">SUMPRODUCT((Table47[[#This Row],[Start Date]]&lt;Table47[**End Date])*(Table47[[#This Row],[**End Date]]&gt;Table47[Start Date]))&gt;1</f>
        <v>0</v>
      </c>
      <c r="J25" s="69">
        <f t="shared" si="2"/>
        <v>0</v>
      </c>
      <c r="K25" s="63"/>
    </row>
    <row r="26" spans="1:11" ht="27" customHeight="1" x14ac:dyDescent="0.2">
      <c r="A26" s="55"/>
      <c r="B26" s="56"/>
      <c r="C26" s="78"/>
      <c r="D26" s="73"/>
      <c r="E26" s="74"/>
      <c r="F26" s="80"/>
      <c r="G26" s="75">
        <f t="shared" si="1"/>
        <v>0</v>
      </c>
      <c r="H26" s="76" t="str" cm="1">
        <f t="array" ref="H26">IFERROR(_xlfn.IFS(Table47[[#This Row],[NEW Formulae]],"Yes",0,""),"")</f>
        <v/>
      </c>
      <c r="I26" s="77" t="b" cm="1">
        <f t="array" ref="I26">SUMPRODUCT((Table47[[#This Row],[Start Date]]&lt;Table47[**End Date])*(Table47[[#This Row],[**End Date]]&gt;Table47[Start Date]))&gt;1</f>
        <v>0</v>
      </c>
      <c r="J26" s="69">
        <f t="shared" si="2"/>
        <v>0</v>
      </c>
      <c r="K26" s="63"/>
    </row>
    <row r="27" spans="1:11" ht="27" customHeight="1" x14ac:dyDescent="0.2">
      <c r="A27" s="55"/>
      <c r="B27" s="56"/>
      <c r="C27" s="78"/>
      <c r="D27" s="73"/>
      <c r="E27" s="74"/>
      <c r="F27" s="80"/>
      <c r="G27" s="75">
        <f t="shared" si="1"/>
        <v>0</v>
      </c>
      <c r="H27" s="76" t="str" cm="1">
        <f t="array" ref="H27">IFERROR(_xlfn.IFS(Table47[[#This Row],[NEW Formulae]],"Yes",0,""),"")</f>
        <v/>
      </c>
      <c r="I27" s="77" t="b" cm="1">
        <f t="array" ref="I27">SUMPRODUCT((Table47[[#This Row],[Start Date]]&lt;Table47[**End Date])*(Table47[[#This Row],[**End Date]]&gt;Table47[Start Date]))&gt;1</f>
        <v>0</v>
      </c>
      <c r="J27" s="69">
        <f t="shared" si="2"/>
        <v>0</v>
      </c>
      <c r="K27" s="63"/>
    </row>
    <row r="28" spans="1:11" ht="27" customHeight="1" x14ac:dyDescent="0.2">
      <c r="A28" s="55"/>
      <c r="B28" s="56"/>
      <c r="C28" s="78"/>
      <c r="D28" s="73"/>
      <c r="E28" s="74"/>
      <c r="F28" s="80"/>
      <c r="G28" s="75">
        <f t="shared" si="1"/>
        <v>0</v>
      </c>
      <c r="H28" s="76" t="str" cm="1">
        <f t="array" ref="H28">IFERROR(_xlfn.IFS(Table47[[#This Row],[NEW Formulae]],"Yes",0,""),"")</f>
        <v/>
      </c>
      <c r="I28" s="77" t="b" cm="1">
        <f t="array" ref="I28">SUMPRODUCT((Table47[[#This Row],[Start Date]]&lt;Table47[**End Date])*(Table47[[#This Row],[**End Date]]&gt;Table47[Start Date]))&gt;1</f>
        <v>0</v>
      </c>
      <c r="J28" s="69">
        <f t="shared" si="2"/>
        <v>0</v>
      </c>
      <c r="K28" s="63"/>
    </row>
    <row r="29" spans="1:11" ht="27" customHeight="1" x14ac:dyDescent="0.2">
      <c r="A29" s="55"/>
      <c r="B29" s="56"/>
      <c r="C29" s="78"/>
      <c r="D29" s="73"/>
      <c r="E29" s="74"/>
      <c r="F29" s="80"/>
      <c r="G29" s="75">
        <f t="shared" si="1"/>
        <v>0</v>
      </c>
      <c r="H29" s="76" t="str" cm="1">
        <f t="array" ref="H29">IFERROR(_xlfn.IFS(Table47[[#This Row],[NEW Formulae]],"Yes",0,""),"")</f>
        <v/>
      </c>
      <c r="I29" s="77" t="b" cm="1">
        <f t="array" ref="I29">SUMPRODUCT((Table47[[#This Row],[Start Date]]&lt;Table47[**End Date])*(Table47[[#This Row],[**End Date]]&gt;Table47[Start Date]))&gt;1</f>
        <v>0</v>
      </c>
      <c r="J29" s="69">
        <f t="shared" si="2"/>
        <v>0</v>
      </c>
      <c r="K29" s="63"/>
    </row>
    <row r="30" spans="1:11" ht="27" customHeight="1" x14ac:dyDescent="0.2">
      <c r="A30" s="55"/>
      <c r="B30" s="56"/>
      <c r="C30" s="78"/>
      <c r="D30" s="73"/>
      <c r="E30" s="74"/>
      <c r="F30" s="80"/>
      <c r="G30" s="75">
        <f t="shared" si="1"/>
        <v>0</v>
      </c>
      <c r="H30" s="76" t="str" cm="1">
        <f t="array" ref="H30">IFERROR(_xlfn.IFS(Table47[[#This Row],[NEW Formulae]],"Yes",0,""),"")</f>
        <v/>
      </c>
      <c r="I30" s="77" t="b" cm="1">
        <f t="array" ref="I30">SUMPRODUCT((Table47[[#This Row],[Start Date]]&lt;Table47[**End Date])*(Table47[[#This Row],[**End Date]]&gt;Table47[Start Date]))&gt;1</f>
        <v>0</v>
      </c>
      <c r="J30" s="69">
        <f t="shared" si="2"/>
        <v>0</v>
      </c>
      <c r="K30" s="63"/>
    </row>
    <row r="31" spans="1:11" ht="27" customHeight="1" x14ac:dyDescent="0.2">
      <c r="A31" s="55"/>
      <c r="B31" s="56"/>
      <c r="C31" s="78"/>
      <c r="D31" s="73"/>
      <c r="E31" s="74"/>
      <c r="F31" s="80"/>
      <c r="G31" s="75">
        <f t="shared" si="1"/>
        <v>0</v>
      </c>
      <c r="H31" s="76" t="str" cm="1">
        <f t="array" ref="H31">IFERROR(_xlfn.IFS(Table47[[#This Row],[NEW Formulae]],"Yes",0,""),"")</f>
        <v/>
      </c>
      <c r="I31" s="77" t="b" cm="1">
        <f t="array" ref="I31">SUMPRODUCT((Table47[[#This Row],[Start Date]]&lt;Table47[**End Date])*(Table47[[#This Row],[**End Date]]&gt;Table47[Start Date]))&gt;1</f>
        <v>0</v>
      </c>
      <c r="J31" s="69">
        <f t="shared" si="2"/>
        <v>0</v>
      </c>
      <c r="K31" s="63"/>
    </row>
    <row r="32" spans="1:11" ht="27" customHeight="1" x14ac:dyDescent="0.2">
      <c r="A32" s="55"/>
      <c r="B32" s="56"/>
      <c r="C32" s="78"/>
      <c r="D32" s="73"/>
      <c r="E32" s="74"/>
      <c r="F32" s="80"/>
      <c r="G32" s="75">
        <f t="shared" si="1"/>
        <v>0</v>
      </c>
      <c r="H32" s="76" t="str" cm="1">
        <f t="array" ref="H32">IFERROR(_xlfn.IFS(Table47[[#This Row],[NEW Formulae]],"Yes",0,""),"")</f>
        <v/>
      </c>
      <c r="I32" s="77" t="b" cm="1">
        <f t="array" ref="I32">SUMPRODUCT((Table47[[#This Row],[Start Date]]&lt;Table47[**End Date])*(Table47[[#This Row],[**End Date]]&gt;Table47[Start Date]))&gt;1</f>
        <v>0</v>
      </c>
      <c r="J32" s="69">
        <f t="shared" si="2"/>
        <v>0</v>
      </c>
      <c r="K32" s="63"/>
    </row>
    <row r="33" spans="1:11" ht="27" customHeight="1" x14ac:dyDescent="0.2">
      <c r="A33" s="55"/>
      <c r="B33" s="56"/>
      <c r="C33" s="78"/>
      <c r="D33" s="73"/>
      <c r="E33" s="74"/>
      <c r="F33" s="80"/>
      <c r="G33" s="75">
        <f t="shared" si="1"/>
        <v>0</v>
      </c>
      <c r="H33" s="76" t="str" cm="1">
        <f t="array" ref="H33">IFERROR(_xlfn.IFS(Table47[[#This Row],[NEW Formulae]],"Yes",0,""),"")</f>
        <v/>
      </c>
      <c r="I33" s="77" t="b" cm="1">
        <f t="array" ref="I33">SUMPRODUCT((Table47[[#This Row],[Start Date]]&lt;Table47[**End Date])*(Table47[[#This Row],[**End Date]]&gt;Table47[Start Date]))&gt;1</f>
        <v>0</v>
      </c>
      <c r="J33" s="69">
        <f t="shared" si="2"/>
        <v>0</v>
      </c>
      <c r="K33" s="63"/>
    </row>
    <row r="34" spans="1:11" ht="27" customHeight="1" x14ac:dyDescent="0.2">
      <c r="A34" s="55"/>
      <c r="B34" s="56"/>
      <c r="C34" s="78"/>
      <c r="D34" s="73"/>
      <c r="E34" s="74"/>
      <c r="F34" s="80"/>
      <c r="G34" s="75">
        <f t="shared" si="1"/>
        <v>0</v>
      </c>
      <c r="H34" s="76" t="str" cm="1">
        <f t="array" ref="H34">IFERROR(_xlfn.IFS(Table47[[#This Row],[NEW Formulae]],"Yes",0,""),"")</f>
        <v/>
      </c>
      <c r="I34" s="77" t="b" cm="1">
        <f t="array" ref="I34">SUMPRODUCT((Table47[[#This Row],[Start Date]]&lt;Table47[**End Date])*(Table47[[#This Row],[**End Date]]&gt;Table47[Start Date]))&gt;1</f>
        <v>0</v>
      </c>
      <c r="J34" s="69">
        <f t="shared" si="2"/>
        <v>0</v>
      </c>
      <c r="K34" s="63"/>
    </row>
    <row r="35" spans="1:11" ht="27" customHeight="1" x14ac:dyDescent="0.2">
      <c r="A35" s="55"/>
      <c r="B35" s="56"/>
      <c r="C35" s="78"/>
      <c r="D35" s="73"/>
      <c r="E35" s="74"/>
      <c r="F35" s="80"/>
      <c r="G35" s="75">
        <f t="shared" si="1"/>
        <v>0</v>
      </c>
      <c r="H35" s="76" t="str" cm="1">
        <f t="array" ref="H35">IFERROR(_xlfn.IFS(Table47[[#This Row],[NEW Formulae]],"Yes",0,""),"")</f>
        <v/>
      </c>
      <c r="I35" s="77" t="b" cm="1">
        <f t="array" ref="I35">SUMPRODUCT((Table47[[#This Row],[Start Date]]&lt;Table47[**End Date])*(Table47[[#This Row],[**End Date]]&gt;Table47[Start Date]))&gt;1</f>
        <v>0</v>
      </c>
      <c r="J35" s="69">
        <f t="shared" si="2"/>
        <v>0</v>
      </c>
      <c r="K35" s="63"/>
    </row>
    <row r="36" spans="1:11" ht="27" customHeight="1" x14ac:dyDescent="0.2">
      <c r="A36" s="57"/>
      <c r="B36" s="58"/>
      <c r="C36" s="78"/>
      <c r="D36" s="73"/>
      <c r="E36" s="74"/>
      <c r="F36" s="80"/>
      <c r="G36" s="75">
        <f t="shared" si="1"/>
        <v>0</v>
      </c>
      <c r="H36" s="76" t="str" cm="1">
        <f t="array" ref="H36">IFERROR(_xlfn.IFS(Table47[[#This Row],[NEW Formulae]],"Yes",0,""),"")</f>
        <v/>
      </c>
      <c r="I36" s="77" t="b" cm="1">
        <f t="array" ref="I36">SUMPRODUCT((Table47[[#This Row],[Start Date]]&lt;Table47[**End Date])*(Table47[[#This Row],[**End Date]]&gt;Table47[Start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IFERROR(_xlfn.IFS(Table47[[#This Row],[NEW Formulae]],"Yes",0,""),"")</f>
        <v/>
      </c>
      <c r="I37" s="77" t="b" cm="1">
        <f t="array" ref="I37">SUMPRODUCT((Table47[[#This Row],[Start Date]]&lt;Table47[**End Date])*(Table47[[#This Row],[**End Date]]&gt;Table47[Start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QJuMHXCK/Ty0Wlrw2r5TiAqrjUqwmI2+aCERjHwUp51eLm1EE+H5ajIsamqiXzEF5xeIKX/9WDI3n+wQByjxFQ==" saltValue="RBx9NTtwgvdAQ5OQU/NQfA=="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56"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50E63E84-5F2A-4387-B47C-437D0BE1A019}">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5FF03819-2A14-43F9-8746-6BC4C58FFC2B}">
      <formula1>COUNTIF($E$18:$E$37,E18)=1</formula1>
    </dataValidation>
    <dataValidation type="whole" allowBlank="1" showInputMessage="1" showErrorMessage="1" errorTitle="ERROR" error="Cannot exceed 40 hours" promptTitle="      Enter Hours" prompt="Cannot exceed 40 hours" sqref="D18:D37" xr:uid="{F545BCC9-7E1E-48CC-8B0A-A347F3B66F33}">
      <formula1>0</formula1>
      <formula2>40</formula2>
    </dataValidation>
    <dataValidation type="custom" errorStyle="warning" allowBlank="1" showInputMessage="1" showErrorMessage="1" errorTitle="ERROR" error="Dates must not overlap" sqref="F19:F37" xr:uid="{A7D61DA7-F4FD-4E17-820D-01F654D7B975}">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14525BE1-DB87-4EC2-9D70-9D18D934B56B}">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 xr:uid="{DEE76AB7-7812-4666-9972-23ABA7B3D9FB}">
          <x14:formula1>
            <xm:f>_xlfn.ANCHORARRAY(MinQualsT!$J$2)</xm:f>
          </x14:formula1>
          <xm:sqref>B6:C6</xm:sqref>
        </x14:dataValidation>
        <x14:dataValidation type="list" allowBlank="1" showInputMessage="1" showErrorMessage="1" prompt="Select relevance" xr:uid="{715EF815-A528-4B49-B505-22F26FCD4A0A}">
          <x14:formula1>
            <xm:f>'Exp Relevancy'!$A$2:$A$4</xm:f>
          </x14:formula1>
          <xm:sqref>C19:C37</xm:sqref>
        </x14:dataValidation>
        <x14:dataValidation type="list" showInputMessage="1" showErrorMessage="1" prompt="Select education level" xr:uid="{8F28BBA5-321B-43D1-BB22-CF1EC2D1D8C4}">
          <x14:formula1>
            <xm:f>'Education List'!$A$2:$A$7</xm:f>
          </x14:formula1>
          <xm:sqref>A10</xm:sqref>
        </x14:dataValidation>
        <x14:dataValidation type="list" allowBlank="1" showInputMessage="1" showErrorMessage="1" prompt="Select education level" xr:uid="{D86169C8-193C-4D2F-906E-DC2EB3C8B2FF}">
          <x14:formula1>
            <xm:f>'Education List'!$A$2:$A$7</xm:f>
          </x14:formula1>
          <xm:sqref>A11:A15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2215B-B70F-468A-A8AE-B55F4793E8DE}">
  <sheetPr codeName="Sheet7">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8"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IFERROR(_xlfn.IFS(Table48[[#This Row],[NEW Formulae]],"Yes",0,""),"")</f>
        <v/>
      </c>
      <c r="I18" s="77" t="b" cm="1">
        <f t="array" ref="I18">SUMPRODUCT((Table48[[#This Row],[Start Date]]&lt;Table48[**End Date])*(Table48[[#This Row],[**End Date]]&gt;Table48[Start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IFERROR(_xlfn.IFS(Table48[[#This Row],[NEW Formulae]],"Yes",0,""),"")</f>
        <v/>
      </c>
      <c r="I19" s="83" t="b" cm="1">
        <f t="array" ref="I19">SUMPRODUCT((Table48[[#This Row],[Start Date]]&lt;Table48[**End Date])*(Table48[[#This Row],[**End Date]]&gt;Table48[Start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IFERROR(_xlfn.IFS(Table48[[#This Row],[NEW Formulae]],"Yes",0,""),"")</f>
        <v/>
      </c>
      <c r="I20" s="77" t="b" cm="1">
        <f t="array" ref="I20">SUMPRODUCT((Table48[[#This Row],[Start Date]]&lt;Table48[**End Date])*(Table48[[#This Row],[**End Date]]&gt;Table48[Start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IFERROR(_xlfn.IFS(Table48[[#This Row],[NEW Formulae]],"Yes",0,""),"")</f>
        <v/>
      </c>
      <c r="I21" s="77" t="b" cm="1">
        <f t="array" ref="I21">SUMPRODUCT((Table48[[#This Row],[Start Date]]&lt;Table48[**End Date])*(Table48[[#This Row],[**End Date]]&gt;Table48[Start Date]))&gt;1</f>
        <v>0</v>
      </c>
      <c r="J21" s="69">
        <f t="shared" si="2"/>
        <v>0</v>
      </c>
      <c r="K21" s="63"/>
    </row>
    <row r="22" spans="1:11" ht="27" customHeight="1" x14ac:dyDescent="0.2">
      <c r="A22" s="55"/>
      <c r="B22" s="56"/>
      <c r="C22" s="72"/>
      <c r="D22" s="73"/>
      <c r="E22" s="74"/>
      <c r="F22" s="80"/>
      <c r="G22" s="75">
        <f t="shared" si="1"/>
        <v>0</v>
      </c>
      <c r="H22" s="76" t="str" cm="1">
        <f t="array" ref="H22">IFERROR(_xlfn.IFS(Table48[[#This Row],[NEW Formulae]],"Yes",0,""),"")</f>
        <v/>
      </c>
      <c r="I22" s="77" t="b" cm="1">
        <f t="array" ref="I22">SUMPRODUCT((Table48[[#This Row],[Start Date]]&lt;Table48[**End Date])*(Table48[[#This Row],[**End Date]]&gt;Table48[Start Date]))&gt;1</f>
        <v>0</v>
      </c>
      <c r="J22" s="69">
        <f t="shared" si="2"/>
        <v>0</v>
      </c>
      <c r="K22" s="63"/>
    </row>
    <row r="23" spans="1:11" ht="27" customHeight="1" x14ac:dyDescent="0.2">
      <c r="A23" s="55"/>
      <c r="B23" s="56"/>
      <c r="C23" s="72"/>
      <c r="D23" s="73"/>
      <c r="E23" s="74"/>
      <c r="F23" s="80"/>
      <c r="G23" s="75">
        <f t="shared" si="1"/>
        <v>0</v>
      </c>
      <c r="H23" s="76" t="str" cm="1">
        <f t="array" ref="H23">IFERROR(_xlfn.IFS(Table48[[#This Row],[NEW Formulae]],"Yes",0,""),"")</f>
        <v/>
      </c>
      <c r="I23" s="77" t="b" cm="1">
        <f t="array" ref="I23">SUMPRODUCT((Table48[[#This Row],[Start Date]]&lt;Table48[**End Date])*(Table48[[#This Row],[**End Date]]&gt;Table48[Start Date]))&gt;1</f>
        <v>0</v>
      </c>
      <c r="J23" s="69">
        <f t="shared" si="2"/>
        <v>0</v>
      </c>
      <c r="K23" s="63"/>
    </row>
    <row r="24" spans="1:11" ht="27" customHeight="1" x14ac:dyDescent="0.2">
      <c r="A24" s="55"/>
      <c r="B24" s="56"/>
      <c r="C24" s="78"/>
      <c r="D24" s="73"/>
      <c r="E24" s="74"/>
      <c r="F24" s="80"/>
      <c r="G24" s="75">
        <f t="shared" si="1"/>
        <v>0</v>
      </c>
      <c r="H24" s="76" t="str" cm="1">
        <f t="array" ref="H24">IFERROR(_xlfn.IFS(Table48[[#This Row],[NEW Formulae]],"Yes",0,""),"")</f>
        <v/>
      </c>
      <c r="I24" s="77" t="b" cm="1">
        <f t="array" ref="I24">SUMPRODUCT((Table48[[#This Row],[Start Date]]&lt;Table48[**End Date])*(Table48[[#This Row],[**End Date]]&gt;Table48[Start Date]))&gt;1</f>
        <v>0</v>
      </c>
      <c r="J24" s="69">
        <f t="shared" si="2"/>
        <v>0</v>
      </c>
      <c r="K24" s="63"/>
    </row>
    <row r="25" spans="1:11" ht="27" customHeight="1" x14ac:dyDescent="0.2">
      <c r="A25" s="55"/>
      <c r="B25" s="56"/>
      <c r="C25" s="78"/>
      <c r="D25" s="73"/>
      <c r="E25" s="74"/>
      <c r="F25" s="80"/>
      <c r="G25" s="75">
        <f t="shared" si="1"/>
        <v>0</v>
      </c>
      <c r="H25" s="76" t="str" cm="1">
        <f t="array" ref="H25">IFERROR(_xlfn.IFS(Table48[[#This Row],[NEW Formulae]],"Yes",0,""),"")</f>
        <v/>
      </c>
      <c r="I25" s="77" t="b" cm="1">
        <f t="array" ref="I25">SUMPRODUCT((Table48[[#This Row],[Start Date]]&lt;Table48[**End Date])*(Table48[[#This Row],[**End Date]]&gt;Table48[Start Date]))&gt;1</f>
        <v>0</v>
      </c>
      <c r="J25" s="69">
        <f t="shared" si="2"/>
        <v>0</v>
      </c>
      <c r="K25" s="63"/>
    </row>
    <row r="26" spans="1:11" ht="27" customHeight="1" x14ac:dyDescent="0.2">
      <c r="A26" s="55"/>
      <c r="B26" s="56"/>
      <c r="C26" s="78"/>
      <c r="D26" s="73"/>
      <c r="E26" s="74"/>
      <c r="F26" s="80"/>
      <c r="G26" s="75">
        <f t="shared" si="1"/>
        <v>0</v>
      </c>
      <c r="H26" s="76" t="str" cm="1">
        <f t="array" ref="H26">IFERROR(_xlfn.IFS(Table48[[#This Row],[NEW Formulae]],"Yes",0,""),"")</f>
        <v/>
      </c>
      <c r="I26" s="77" t="b" cm="1">
        <f t="array" ref="I26">SUMPRODUCT((Table48[[#This Row],[Start Date]]&lt;Table48[**End Date])*(Table48[[#This Row],[**End Date]]&gt;Table48[Start Date]))&gt;1</f>
        <v>0</v>
      </c>
      <c r="J26" s="69">
        <f t="shared" si="2"/>
        <v>0</v>
      </c>
      <c r="K26" s="63"/>
    </row>
    <row r="27" spans="1:11" ht="27" customHeight="1" x14ac:dyDescent="0.2">
      <c r="A27" s="55"/>
      <c r="B27" s="56"/>
      <c r="C27" s="78"/>
      <c r="D27" s="73"/>
      <c r="E27" s="74"/>
      <c r="F27" s="80"/>
      <c r="G27" s="75">
        <f t="shared" si="1"/>
        <v>0</v>
      </c>
      <c r="H27" s="76" t="str" cm="1">
        <f t="array" ref="H27">IFERROR(_xlfn.IFS(Table48[[#This Row],[NEW Formulae]],"Yes",0,""),"")</f>
        <v/>
      </c>
      <c r="I27" s="77" t="b" cm="1">
        <f t="array" ref="I27">SUMPRODUCT((Table48[[#This Row],[Start Date]]&lt;Table48[**End Date])*(Table48[[#This Row],[**End Date]]&gt;Table48[Start Date]))&gt;1</f>
        <v>0</v>
      </c>
      <c r="J27" s="69">
        <f t="shared" si="2"/>
        <v>0</v>
      </c>
      <c r="K27" s="63"/>
    </row>
    <row r="28" spans="1:11" ht="27" customHeight="1" x14ac:dyDescent="0.2">
      <c r="A28" s="55"/>
      <c r="B28" s="56"/>
      <c r="C28" s="78"/>
      <c r="D28" s="73"/>
      <c r="E28" s="74"/>
      <c r="F28" s="80"/>
      <c r="G28" s="75">
        <f t="shared" si="1"/>
        <v>0</v>
      </c>
      <c r="H28" s="76" t="str" cm="1">
        <f t="array" ref="H28">IFERROR(_xlfn.IFS(Table48[[#This Row],[NEW Formulae]],"Yes",0,""),"")</f>
        <v/>
      </c>
      <c r="I28" s="77" t="b" cm="1">
        <f t="array" ref="I28">SUMPRODUCT((Table48[[#This Row],[Start Date]]&lt;Table48[**End Date])*(Table48[[#This Row],[**End Date]]&gt;Table48[Start Date]))&gt;1</f>
        <v>0</v>
      </c>
      <c r="J28" s="69">
        <f t="shared" si="2"/>
        <v>0</v>
      </c>
      <c r="K28" s="63"/>
    </row>
    <row r="29" spans="1:11" ht="27" customHeight="1" x14ac:dyDescent="0.2">
      <c r="A29" s="55"/>
      <c r="B29" s="56"/>
      <c r="C29" s="78"/>
      <c r="D29" s="73"/>
      <c r="E29" s="74"/>
      <c r="F29" s="80"/>
      <c r="G29" s="75">
        <f t="shared" si="1"/>
        <v>0</v>
      </c>
      <c r="H29" s="76" t="str" cm="1">
        <f t="array" ref="H29">IFERROR(_xlfn.IFS(Table48[[#This Row],[NEW Formulae]],"Yes",0,""),"")</f>
        <v/>
      </c>
      <c r="I29" s="77" t="b" cm="1">
        <f t="array" ref="I29">SUMPRODUCT((Table48[[#This Row],[Start Date]]&lt;Table48[**End Date])*(Table48[[#This Row],[**End Date]]&gt;Table48[Start Date]))&gt;1</f>
        <v>0</v>
      </c>
      <c r="J29" s="69">
        <f t="shared" si="2"/>
        <v>0</v>
      </c>
      <c r="K29" s="63"/>
    </row>
    <row r="30" spans="1:11" ht="27" customHeight="1" x14ac:dyDescent="0.2">
      <c r="A30" s="55"/>
      <c r="B30" s="56"/>
      <c r="C30" s="78"/>
      <c r="D30" s="73"/>
      <c r="E30" s="74"/>
      <c r="F30" s="80"/>
      <c r="G30" s="75">
        <f t="shared" si="1"/>
        <v>0</v>
      </c>
      <c r="H30" s="76" t="str" cm="1">
        <f t="array" ref="H30">IFERROR(_xlfn.IFS(Table48[[#This Row],[NEW Formulae]],"Yes",0,""),"")</f>
        <v/>
      </c>
      <c r="I30" s="77" t="b" cm="1">
        <f t="array" ref="I30">SUMPRODUCT((Table48[[#This Row],[Start Date]]&lt;Table48[**End Date])*(Table48[[#This Row],[**End Date]]&gt;Table48[Start Date]))&gt;1</f>
        <v>0</v>
      </c>
      <c r="J30" s="69">
        <f t="shared" si="2"/>
        <v>0</v>
      </c>
      <c r="K30" s="63"/>
    </row>
    <row r="31" spans="1:11" ht="27" customHeight="1" x14ac:dyDescent="0.2">
      <c r="A31" s="55"/>
      <c r="B31" s="56"/>
      <c r="C31" s="78"/>
      <c r="D31" s="73"/>
      <c r="E31" s="74"/>
      <c r="F31" s="80"/>
      <c r="G31" s="75">
        <f t="shared" si="1"/>
        <v>0</v>
      </c>
      <c r="H31" s="76" t="str" cm="1">
        <f t="array" ref="H31">IFERROR(_xlfn.IFS(Table48[[#This Row],[NEW Formulae]],"Yes",0,""),"")</f>
        <v/>
      </c>
      <c r="I31" s="77" t="b" cm="1">
        <f t="array" ref="I31">SUMPRODUCT((Table48[[#This Row],[Start Date]]&lt;Table48[**End Date])*(Table48[[#This Row],[**End Date]]&gt;Table48[Start Date]))&gt;1</f>
        <v>0</v>
      </c>
      <c r="J31" s="69">
        <f t="shared" si="2"/>
        <v>0</v>
      </c>
      <c r="K31" s="63"/>
    </row>
    <row r="32" spans="1:11" ht="27" customHeight="1" x14ac:dyDescent="0.2">
      <c r="A32" s="55"/>
      <c r="B32" s="56"/>
      <c r="C32" s="78"/>
      <c r="D32" s="73"/>
      <c r="E32" s="74"/>
      <c r="F32" s="80"/>
      <c r="G32" s="75">
        <f t="shared" si="1"/>
        <v>0</v>
      </c>
      <c r="H32" s="76" t="str" cm="1">
        <f t="array" ref="H32">IFERROR(_xlfn.IFS(Table48[[#This Row],[NEW Formulae]],"Yes",0,""),"")</f>
        <v/>
      </c>
      <c r="I32" s="77" t="b" cm="1">
        <f t="array" ref="I32">SUMPRODUCT((Table48[[#This Row],[Start Date]]&lt;Table48[**End Date])*(Table48[[#This Row],[**End Date]]&gt;Table48[Start Date]))&gt;1</f>
        <v>0</v>
      </c>
      <c r="J32" s="69">
        <f t="shared" si="2"/>
        <v>0</v>
      </c>
      <c r="K32" s="63"/>
    </row>
    <row r="33" spans="1:11" ht="27" customHeight="1" x14ac:dyDescent="0.2">
      <c r="A33" s="55"/>
      <c r="B33" s="56"/>
      <c r="C33" s="78"/>
      <c r="D33" s="73"/>
      <c r="E33" s="74"/>
      <c r="F33" s="80"/>
      <c r="G33" s="75">
        <f t="shared" si="1"/>
        <v>0</v>
      </c>
      <c r="H33" s="76" t="str" cm="1">
        <f t="array" ref="H33">IFERROR(_xlfn.IFS(Table48[[#This Row],[NEW Formulae]],"Yes",0,""),"")</f>
        <v/>
      </c>
      <c r="I33" s="77" t="b" cm="1">
        <f t="array" ref="I33">SUMPRODUCT((Table48[[#This Row],[Start Date]]&lt;Table48[**End Date])*(Table48[[#This Row],[**End Date]]&gt;Table48[Start Date]))&gt;1</f>
        <v>0</v>
      </c>
      <c r="J33" s="69">
        <f t="shared" si="2"/>
        <v>0</v>
      </c>
      <c r="K33" s="63"/>
    </row>
    <row r="34" spans="1:11" ht="27" customHeight="1" x14ac:dyDescent="0.2">
      <c r="A34" s="55"/>
      <c r="B34" s="56"/>
      <c r="C34" s="78"/>
      <c r="D34" s="73"/>
      <c r="E34" s="74"/>
      <c r="F34" s="80"/>
      <c r="G34" s="75">
        <f t="shared" si="1"/>
        <v>0</v>
      </c>
      <c r="H34" s="76" t="str" cm="1">
        <f t="array" ref="H34">IFERROR(_xlfn.IFS(Table48[[#This Row],[NEW Formulae]],"Yes",0,""),"")</f>
        <v/>
      </c>
      <c r="I34" s="77" t="b" cm="1">
        <f t="array" ref="I34">SUMPRODUCT((Table48[[#This Row],[Start Date]]&lt;Table48[**End Date])*(Table48[[#This Row],[**End Date]]&gt;Table48[Start Date]))&gt;1</f>
        <v>0</v>
      </c>
      <c r="J34" s="69">
        <f t="shared" si="2"/>
        <v>0</v>
      </c>
      <c r="K34" s="63"/>
    </row>
    <row r="35" spans="1:11" ht="27" customHeight="1" x14ac:dyDescent="0.2">
      <c r="A35" s="55"/>
      <c r="B35" s="56"/>
      <c r="C35" s="78"/>
      <c r="D35" s="73"/>
      <c r="E35" s="74"/>
      <c r="F35" s="80"/>
      <c r="G35" s="75">
        <f t="shared" si="1"/>
        <v>0</v>
      </c>
      <c r="H35" s="76" t="str" cm="1">
        <f t="array" ref="H35">IFERROR(_xlfn.IFS(Table48[[#This Row],[NEW Formulae]],"Yes",0,""),"")</f>
        <v/>
      </c>
      <c r="I35" s="77" t="b" cm="1">
        <f t="array" ref="I35">SUMPRODUCT((Table48[[#This Row],[Start Date]]&lt;Table48[**End Date])*(Table48[[#This Row],[**End Date]]&gt;Table48[Start Date]))&gt;1</f>
        <v>0</v>
      </c>
      <c r="J35" s="69">
        <f t="shared" si="2"/>
        <v>0</v>
      </c>
      <c r="K35" s="63"/>
    </row>
    <row r="36" spans="1:11" ht="27" customHeight="1" x14ac:dyDescent="0.2">
      <c r="A36" s="57"/>
      <c r="B36" s="58"/>
      <c r="C36" s="78"/>
      <c r="D36" s="73"/>
      <c r="E36" s="74"/>
      <c r="F36" s="80"/>
      <c r="G36" s="75">
        <f t="shared" si="1"/>
        <v>0</v>
      </c>
      <c r="H36" s="76" t="str" cm="1">
        <f t="array" ref="H36">IFERROR(_xlfn.IFS(Table48[[#This Row],[NEW Formulae]],"Yes",0,""),"")</f>
        <v/>
      </c>
      <c r="I36" s="77" t="b" cm="1">
        <f t="array" ref="I36">SUMPRODUCT((Table48[[#This Row],[Start Date]]&lt;Table48[**End Date])*(Table48[[#This Row],[**End Date]]&gt;Table48[Start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IFERROR(_xlfn.IFS(Table48[[#This Row],[NEW Formulae]],"Yes",0,""),"")</f>
        <v/>
      </c>
      <c r="I37" s="77" t="b" cm="1">
        <f t="array" ref="I37">SUMPRODUCT((Table48[[#This Row],[Start Date]]&lt;Table48[**End Date])*(Table48[[#This Row],[**End Date]]&gt;Table48[Start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sBQvF/oVQvakBzjQ7HLzwwAkwK7SZt0iy9tGhwR8jvtAz51JqWg9D6tyyJeu9BOy3K4vvdPHU1ofawflkyBVEg==" saltValue="zvxsWLv3iT1D7dZ1FAvlN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55"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67389CE9-DBFE-44C2-8B14-43C535D5D060}">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7C7F400A-7018-4B1F-AA13-085FDC4FF367}">
      <formula1>COUNTIF($E$18:$E$37,E18)=1</formula1>
    </dataValidation>
    <dataValidation type="whole" allowBlank="1" showInputMessage="1" showErrorMessage="1" errorTitle="ERROR" error="Cannot exceed 40 hours" promptTitle="      Enter Hours" prompt="Cannot exceed 40 hours" sqref="D18:D37" xr:uid="{5E82C28C-5B87-4939-97AE-08BE68BDB716}">
      <formula1>0</formula1>
      <formula2>40</formula2>
    </dataValidation>
    <dataValidation type="custom" errorStyle="warning" allowBlank="1" showInputMessage="1" showErrorMessage="1" errorTitle="ERROR" error="Dates must not overlap" sqref="F19:F37" xr:uid="{E4D2AB35-AC53-4817-8F33-DDAF222E4F06}">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4706498A-AF6A-4D0A-A0B8-D0E57BD42D14}">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C26E70AB-189F-457F-9E1E-65A86953FC15}">
          <x14:formula1>
            <xm:f>_xlfn.ANCHORARRAY(MinQualsT!$J$2)</xm:f>
          </x14:formula1>
          <xm:sqref>B6:C6</xm:sqref>
        </x14:dataValidation>
        <x14:dataValidation type="list" allowBlank="1" showInputMessage="1" showErrorMessage="1" prompt="Select relevance" xr:uid="{CEEEC787-A104-4483-8E46-FF7C57C8EC70}">
          <x14:formula1>
            <xm:f>'Exp Relevancy'!$A$2:$A$4</xm:f>
          </x14:formula1>
          <xm:sqref>C19:C37</xm:sqref>
        </x14:dataValidation>
        <x14:dataValidation type="list" showInputMessage="1" showErrorMessage="1" prompt="Select education level" xr:uid="{B9736250-F2A1-43C8-8822-5035B68E40CF}">
          <x14:formula1>
            <xm:f>'Education List'!$A$2:$A$7</xm:f>
          </x14:formula1>
          <xm:sqref>A10</xm:sqref>
        </x14:dataValidation>
        <x14:dataValidation type="list" allowBlank="1" showInputMessage="1" showErrorMessage="1" prompt="Select education level" xr:uid="{09856CF9-E96F-44AE-BA34-3BC769E5DA8B}">
          <x14:formula1>
            <xm:f>'Education List'!$A$2:$A$7</xm:f>
          </x14:formula1>
          <xm:sqref>A11:A15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4544-2251-4F04-A624-D2E959D21E9F}">
  <sheetPr codeName="Sheet8">
    <pageSetUpPr fitToPage="1"/>
  </sheetPr>
  <dimension ref="A1:L45"/>
  <sheetViews>
    <sheetView showGridLines="0" zoomScale="98" zoomScaleNormal="98" workbookViewId="0">
      <selection activeCell="B3" sqref="B3:C3"/>
    </sheetView>
  </sheetViews>
  <sheetFormatPr defaultColWidth="8.7109375" defaultRowHeight="14.25" x14ac:dyDescent="0.2"/>
  <cols>
    <col min="1" max="1" width="50.7109375" style="31" customWidth="1"/>
    <col min="2" max="2" width="38.7109375" style="31" customWidth="1"/>
    <col min="3" max="3" width="16.140625" style="31" customWidth="1"/>
    <col min="4" max="4" width="14.28515625" style="31" customWidth="1"/>
    <col min="5" max="5" width="16.7109375" style="31" customWidth="1"/>
    <col min="6" max="6" width="22.140625" style="31" customWidth="1"/>
    <col min="7" max="7" width="12.5703125" style="7" hidden="1" customWidth="1"/>
    <col min="8" max="8" width="16.28515625" style="7" customWidth="1"/>
    <col min="9" max="9" width="13.7109375" style="7" hidden="1" customWidth="1"/>
    <col min="10" max="10" width="17.5703125" style="31" customWidth="1"/>
    <col min="11" max="11" width="55.85546875" style="7" customWidth="1"/>
    <col min="12" max="12" width="16.7109375" style="31" customWidth="1"/>
    <col min="13" max="16384" width="8.7109375" style="31"/>
  </cols>
  <sheetData>
    <row r="1" spans="1:12" s="30" customFormat="1" ht="117" customHeight="1" thickBot="1" x14ac:dyDescent="0.3">
      <c r="A1" s="127" t="s">
        <v>5230</v>
      </c>
      <c r="B1" s="127"/>
      <c r="C1" s="127"/>
      <c r="D1" s="127"/>
      <c r="E1" s="127"/>
      <c r="F1" s="127"/>
      <c r="G1" s="127"/>
      <c r="H1" s="127"/>
      <c r="I1" s="127"/>
      <c r="J1" s="127"/>
      <c r="K1" s="128"/>
      <c r="L1" s="95" t="str">
        <f>HYPERLINK("#'MasterSheet'!L1","Mastersheet")</f>
        <v>Mastersheet</v>
      </c>
    </row>
    <row r="2" spans="1:12" ht="45" customHeight="1" thickBot="1" x14ac:dyDescent="0.25">
      <c r="A2" s="129" t="s">
        <v>5229</v>
      </c>
      <c r="B2" s="130"/>
      <c r="C2" s="130"/>
      <c r="D2" s="130"/>
      <c r="E2" s="130"/>
      <c r="F2" s="131"/>
      <c r="J2" s="12"/>
      <c r="K2" s="9"/>
    </row>
    <row r="3" spans="1:12" ht="27.95" customHeight="1" x14ac:dyDescent="0.2">
      <c r="A3" s="32" t="s">
        <v>2018</v>
      </c>
      <c r="B3" s="134"/>
      <c r="C3" s="135"/>
      <c r="D3" s="122" t="s">
        <v>2019</v>
      </c>
      <c r="E3" s="122"/>
      <c r="F3" s="86"/>
      <c r="J3" s="12"/>
      <c r="K3" s="9"/>
    </row>
    <row r="4" spans="1:12" ht="27.95" customHeight="1" x14ac:dyDescent="0.2">
      <c r="A4" s="29" t="s">
        <v>2020</v>
      </c>
      <c r="B4" s="126"/>
      <c r="C4" s="126"/>
      <c r="D4" s="121" t="s">
        <v>2021</v>
      </c>
      <c r="E4" s="121"/>
      <c r="F4" s="87"/>
      <c r="J4" s="12"/>
      <c r="K4" s="9"/>
    </row>
    <row r="5" spans="1:12" ht="27.95" customHeight="1" x14ac:dyDescent="0.2">
      <c r="A5" s="29" t="s">
        <v>8</v>
      </c>
      <c r="B5" s="126"/>
      <c r="C5" s="126"/>
      <c r="D5" s="121" t="s">
        <v>9</v>
      </c>
      <c r="E5" s="121"/>
      <c r="F5" s="33">
        <f ca="1">TODAY()</f>
        <v>45378</v>
      </c>
      <c r="J5" s="12"/>
      <c r="K5" s="9"/>
    </row>
    <row r="6" spans="1:12" s="8" customFormat="1" ht="27.95" customHeight="1" x14ac:dyDescent="0.25">
      <c r="A6" s="29" t="s">
        <v>5226</v>
      </c>
      <c r="B6" s="125"/>
      <c r="C6" s="125"/>
      <c r="D6" s="121" t="s">
        <v>0</v>
      </c>
      <c r="E6" s="121"/>
      <c r="F6" s="34" t="e">
        <f>VLOOKUP(B6,ClassificationT!B:C,2,FALSE)</f>
        <v>#N/A</v>
      </c>
      <c r="G6" s="35"/>
      <c r="H6" s="35"/>
      <c r="I6" s="35"/>
      <c r="J6" s="36"/>
      <c r="K6" s="10"/>
    </row>
    <row r="7" spans="1:12" ht="27.95" customHeight="1" thickBot="1" x14ac:dyDescent="0.25">
      <c r="A7" s="37" t="s">
        <v>2014</v>
      </c>
      <c r="B7" s="123" t="e">
        <f>VLOOKUP(B6,ClassificationT!B:T,18,FALSE)</f>
        <v>#N/A</v>
      </c>
      <c r="C7" s="123"/>
      <c r="D7" s="148" t="s">
        <v>2015</v>
      </c>
      <c r="E7" s="148"/>
      <c r="F7" s="38" t="e">
        <f>VLOOKUP(B6,ClassificationT!B:T,19,FALSE)</f>
        <v>#N/A</v>
      </c>
      <c r="G7" s="39"/>
      <c r="H7" s="39"/>
      <c r="I7" s="39"/>
      <c r="J7" s="12"/>
      <c r="K7" s="11"/>
    </row>
    <row r="8" spans="1:12" ht="45" customHeight="1" thickBot="1" x14ac:dyDescent="0.25">
      <c r="A8" s="136" t="s">
        <v>5228</v>
      </c>
      <c r="B8" s="137"/>
      <c r="C8" s="6"/>
      <c r="D8" s="6"/>
      <c r="E8" s="6"/>
      <c r="F8" s="12"/>
      <c r="G8" s="31"/>
      <c r="H8" s="31"/>
      <c r="I8" s="31"/>
      <c r="J8" s="12"/>
      <c r="K8" s="12"/>
    </row>
    <row r="9" spans="1:12" ht="15" x14ac:dyDescent="0.25">
      <c r="A9" s="40" t="s">
        <v>1</v>
      </c>
      <c r="B9" s="41" t="s">
        <v>2016</v>
      </c>
      <c r="C9" s="12"/>
      <c r="D9" s="42"/>
      <c r="E9" s="12"/>
      <c r="F9" s="12"/>
      <c r="G9" s="31"/>
      <c r="H9" s="31"/>
      <c r="I9" s="31"/>
      <c r="J9" s="12"/>
      <c r="K9" s="12"/>
    </row>
    <row r="10" spans="1:12" ht="15" x14ac:dyDescent="0.25">
      <c r="A10" s="43"/>
      <c r="B10" s="44" t="str">
        <f>IFERROR(VLOOKUP(A10,'Education List'!$A$2:$B$8,2,FALSE),"-")</f>
        <v>-</v>
      </c>
      <c r="C10" s="12"/>
      <c r="D10" s="42"/>
      <c r="E10" s="12"/>
      <c r="F10" s="12"/>
      <c r="G10" s="31"/>
      <c r="H10" s="31"/>
      <c r="I10" s="31"/>
      <c r="J10" s="12"/>
      <c r="K10" s="12"/>
    </row>
    <row r="11" spans="1:12" ht="15" x14ac:dyDescent="0.25">
      <c r="A11" s="43"/>
      <c r="B11" s="44" t="str">
        <f>IFERROR(VLOOKUP(A11,'Education List'!$A$2:$B$8,2,FALSE),"-")</f>
        <v>-</v>
      </c>
      <c r="C11" s="12"/>
      <c r="D11" s="42"/>
      <c r="E11" s="12"/>
      <c r="F11" s="12"/>
      <c r="G11" s="31"/>
      <c r="H11" s="31"/>
      <c r="I11" s="31"/>
      <c r="J11" s="12"/>
      <c r="K11" s="12"/>
    </row>
    <row r="12" spans="1:12" ht="15" x14ac:dyDescent="0.25">
      <c r="A12" s="45"/>
      <c r="B12" s="44" t="str">
        <f>IFERROR(VLOOKUP(A12,'Education List'!$A$2:$B$8,2,FALSE),"-")</f>
        <v>-</v>
      </c>
      <c r="C12" s="12"/>
      <c r="D12" s="42"/>
      <c r="E12" s="12"/>
      <c r="F12" s="12"/>
      <c r="G12" s="31"/>
      <c r="H12" s="31"/>
      <c r="I12" s="31"/>
      <c r="J12" s="12"/>
      <c r="K12" s="12"/>
    </row>
    <row r="13" spans="1:12" ht="15" x14ac:dyDescent="0.25">
      <c r="A13" s="45"/>
      <c r="B13" s="44" t="str">
        <f>IFERROR(VLOOKUP(A13,'Education List'!$A$2:$B$8,2,FALSE),"-")</f>
        <v>-</v>
      </c>
      <c r="C13" s="12"/>
      <c r="D13" s="42"/>
      <c r="E13" s="12"/>
      <c r="F13" s="12"/>
      <c r="G13" s="31"/>
      <c r="H13" s="31"/>
      <c r="I13" s="31"/>
      <c r="J13" s="12"/>
      <c r="K13" s="12"/>
    </row>
    <row r="14" spans="1:12" ht="15" x14ac:dyDescent="0.25">
      <c r="A14" s="45"/>
      <c r="B14" s="44" t="str">
        <f>IFERROR(VLOOKUP(A14,'Education List'!$A$2:$B$8,2,FALSE),"-")</f>
        <v>-</v>
      </c>
      <c r="C14" s="12"/>
      <c r="D14" s="42"/>
      <c r="E14" s="12"/>
      <c r="F14" s="12"/>
      <c r="G14" s="31"/>
      <c r="H14" s="31"/>
      <c r="I14" s="31"/>
      <c r="J14" s="12"/>
      <c r="K14" s="12"/>
    </row>
    <row r="15" spans="1:12" ht="15" thickBot="1" x14ac:dyDescent="0.25">
      <c r="A15" s="46"/>
      <c r="B15" s="47" t="str">
        <f>IFERROR(VLOOKUP(A15,'Education List'!$A$2:$B$8,2,FALSE),"-")</f>
        <v>-</v>
      </c>
      <c r="C15" s="12"/>
      <c r="D15" s="9"/>
      <c r="E15" s="12"/>
      <c r="F15" s="12"/>
      <c r="G15" s="31"/>
      <c r="H15" s="31"/>
      <c r="I15" s="31"/>
      <c r="J15" s="12"/>
      <c r="K15" s="12"/>
    </row>
    <row r="16" spans="1:12" ht="81.75" customHeight="1" thickBot="1" x14ac:dyDescent="0.25">
      <c r="A16" s="25" t="s">
        <v>5227</v>
      </c>
      <c r="B16" s="26"/>
      <c r="C16" s="26"/>
      <c r="D16" s="26"/>
      <c r="E16" s="26"/>
      <c r="F16" s="26"/>
      <c r="G16" s="26"/>
      <c r="H16" s="26"/>
      <c r="I16" s="26"/>
      <c r="J16" s="26"/>
      <c r="K16" s="89"/>
    </row>
    <row r="17" spans="1:11" s="8" customFormat="1" ht="60.75" thickBot="1" x14ac:dyDescent="0.3">
      <c r="A17" s="19" t="s">
        <v>3</v>
      </c>
      <c r="B17" s="18" t="s">
        <v>4</v>
      </c>
      <c r="C17" s="18" t="s">
        <v>19</v>
      </c>
      <c r="D17" s="18" t="s">
        <v>5</v>
      </c>
      <c r="E17" s="18" t="s">
        <v>6</v>
      </c>
      <c r="F17" s="18" t="s">
        <v>5385</v>
      </c>
      <c r="G17" s="20" t="s">
        <v>7</v>
      </c>
      <c r="H17" s="20" t="s">
        <v>5196</v>
      </c>
      <c r="I17" s="23" t="s">
        <v>5197</v>
      </c>
      <c r="J17" s="21" t="s">
        <v>5105</v>
      </c>
      <c r="K17" s="22" t="s">
        <v>5075</v>
      </c>
    </row>
    <row r="18" spans="1:11" ht="27" customHeight="1" x14ac:dyDescent="0.2">
      <c r="A18" s="71"/>
      <c r="B18" s="72"/>
      <c r="C18" s="72"/>
      <c r="D18" s="73"/>
      <c r="E18" s="74"/>
      <c r="F18" s="88"/>
      <c r="G18" s="75">
        <f>ROUNDUP(IF(D18&gt;40,((F18-E18)/365.25),(F18-E18)/365.25*(D18/40)),2)</f>
        <v>0</v>
      </c>
      <c r="H18" s="76" t="str" cm="1">
        <f t="array" ref="H18">IFERROR(_xlfn.IFS(Table49[[#This Row],[NEW Formulae]],"Yes",0,""),"")</f>
        <v/>
      </c>
      <c r="I18" s="77" t="b" cm="1">
        <f t="array" ref="I18">SUMPRODUCT((Table49[[#This Row],[Start Date]]&lt;Table49[**End Date])*(Table49[[#This Row],[**End Date]]&gt;Table49[Start Date]))&gt;1</f>
        <v>0</v>
      </c>
      <c r="J18" s="67">
        <f t="shared" ref="J18" si="0">_xlfn.IFS(C18="",0,C18="Directly related",G18*1,C18="Indirectly related",G18*0.5,C18="Not related",G18*0)</f>
        <v>0</v>
      </c>
      <c r="K18" s="61"/>
    </row>
    <row r="19" spans="1:11" ht="27" customHeight="1" x14ac:dyDescent="0.2">
      <c r="A19" s="52"/>
      <c r="B19" s="53"/>
      <c r="C19" s="78"/>
      <c r="D19" s="79"/>
      <c r="E19" s="80"/>
      <c r="F19" s="80"/>
      <c r="G19" s="81">
        <f>ROUNDUP(IF(D19&gt;40,((F19-E19)/365.25),(F19-E19)/365.25*(D19/40)),2)</f>
        <v>0</v>
      </c>
      <c r="H19" s="82" t="str" cm="1">
        <f t="array" ref="H19">IFERROR(_xlfn.IFS(Table49[[#This Row],[NEW Formulae]],"Yes",0,""),"")</f>
        <v/>
      </c>
      <c r="I19" s="83" t="b" cm="1">
        <f t="array" ref="I19">SUMPRODUCT((Table49[[#This Row],[Start Date]]&lt;Table49[**End Date])*(Table49[[#This Row],[**End Date]]&gt;Table49[Start Date]))&gt;1</f>
        <v>0</v>
      </c>
      <c r="J19" s="68">
        <f>_xlfn.IFS(C19="",0,C19="Directly related",G19*1,C19="Indirectly related",G19*0.5,C19="Not related",G19*0)</f>
        <v>0</v>
      </c>
      <c r="K19" s="62"/>
    </row>
    <row r="20" spans="1:11" ht="27" customHeight="1" x14ac:dyDescent="0.2">
      <c r="A20" s="52"/>
      <c r="B20" s="53"/>
      <c r="C20" s="72"/>
      <c r="D20" s="73"/>
      <c r="E20" s="74"/>
      <c r="F20" s="80"/>
      <c r="G20" s="75">
        <f t="shared" ref="G20:G37" si="1">ROUNDUP(IF(D20&gt;40,((F20-E20)/365.25),(F20-E20)/365.25*(D20/40)),2)</f>
        <v>0</v>
      </c>
      <c r="H20" s="76" t="str" cm="1">
        <f t="array" ref="H20">IFERROR(_xlfn.IFS(Table49[[#This Row],[NEW Formulae]],"Yes",0,""),"")</f>
        <v/>
      </c>
      <c r="I20" s="77" t="b" cm="1">
        <f t="array" ref="I20">SUMPRODUCT((Table49[[#This Row],[Start Date]]&lt;Table49[**End Date])*(Table49[[#This Row],[**End Date]]&gt;Table49[Start Date]))&gt;1</f>
        <v>0</v>
      </c>
      <c r="J20" s="69">
        <f t="shared" ref="J20:J37" si="2">_xlfn.IFS(C20="",0,C20="Directly related",G20*1,C20="Indirectly related",G20*0.5,C20="Not related",G20*0)</f>
        <v>0</v>
      </c>
      <c r="K20" s="63"/>
    </row>
    <row r="21" spans="1:11" ht="27" customHeight="1" x14ac:dyDescent="0.2">
      <c r="A21" s="54"/>
      <c r="B21" s="53"/>
      <c r="C21" s="72"/>
      <c r="D21" s="73"/>
      <c r="E21" s="74"/>
      <c r="F21" s="84"/>
      <c r="G21" s="75">
        <f t="shared" si="1"/>
        <v>0</v>
      </c>
      <c r="H21" s="76" t="str" cm="1">
        <f t="array" ref="H21">IFERROR(_xlfn.IFS(Table49[[#This Row],[NEW Formulae]],"Yes",0,""),"")</f>
        <v/>
      </c>
      <c r="I21" s="77" t="b" cm="1">
        <f t="array" ref="I21">SUMPRODUCT((Table49[[#This Row],[Start Date]]&lt;Table49[**End Date])*(Table49[[#This Row],[**End Date]]&gt;Table49[Start Date]))&gt;1</f>
        <v>0</v>
      </c>
      <c r="J21" s="69">
        <f t="shared" si="2"/>
        <v>0</v>
      </c>
      <c r="K21" s="63"/>
    </row>
    <row r="22" spans="1:11" ht="27" customHeight="1" x14ac:dyDescent="0.2">
      <c r="A22" s="55"/>
      <c r="B22" s="56"/>
      <c r="C22" s="72"/>
      <c r="D22" s="73"/>
      <c r="E22" s="74"/>
      <c r="F22" s="80"/>
      <c r="G22" s="75">
        <f t="shared" si="1"/>
        <v>0</v>
      </c>
      <c r="H22" s="76" t="str" cm="1">
        <f t="array" ref="H22">IFERROR(_xlfn.IFS(Table49[[#This Row],[NEW Formulae]],"Yes",0,""),"")</f>
        <v/>
      </c>
      <c r="I22" s="77" t="b" cm="1">
        <f t="array" ref="I22">SUMPRODUCT((Table49[[#This Row],[Start Date]]&lt;Table49[**End Date])*(Table49[[#This Row],[**End Date]]&gt;Table49[Start Date]))&gt;1</f>
        <v>0</v>
      </c>
      <c r="J22" s="69">
        <f t="shared" si="2"/>
        <v>0</v>
      </c>
      <c r="K22" s="63"/>
    </row>
    <row r="23" spans="1:11" ht="27" customHeight="1" x14ac:dyDescent="0.2">
      <c r="A23" s="55"/>
      <c r="B23" s="56"/>
      <c r="C23" s="72"/>
      <c r="D23" s="73"/>
      <c r="E23" s="74"/>
      <c r="F23" s="80"/>
      <c r="G23" s="75">
        <f t="shared" si="1"/>
        <v>0</v>
      </c>
      <c r="H23" s="76" t="str" cm="1">
        <f t="array" ref="H23">IFERROR(_xlfn.IFS(Table49[[#This Row],[NEW Formulae]],"Yes",0,""),"")</f>
        <v/>
      </c>
      <c r="I23" s="77" t="b" cm="1">
        <f t="array" ref="I23">SUMPRODUCT((Table49[[#This Row],[Start Date]]&lt;Table49[**End Date])*(Table49[[#This Row],[**End Date]]&gt;Table49[Start Date]))&gt;1</f>
        <v>0</v>
      </c>
      <c r="J23" s="69">
        <f t="shared" si="2"/>
        <v>0</v>
      </c>
      <c r="K23" s="63"/>
    </row>
    <row r="24" spans="1:11" ht="27" customHeight="1" x14ac:dyDescent="0.2">
      <c r="A24" s="55"/>
      <c r="B24" s="56"/>
      <c r="C24" s="78"/>
      <c r="D24" s="73"/>
      <c r="E24" s="74"/>
      <c r="F24" s="80"/>
      <c r="G24" s="75">
        <f t="shared" si="1"/>
        <v>0</v>
      </c>
      <c r="H24" s="76" t="str" cm="1">
        <f t="array" ref="H24">IFERROR(_xlfn.IFS(Table49[[#This Row],[NEW Formulae]],"Yes",0,""),"")</f>
        <v/>
      </c>
      <c r="I24" s="77" t="b" cm="1">
        <f t="array" ref="I24">SUMPRODUCT((Table49[[#This Row],[Start Date]]&lt;Table49[**End Date])*(Table49[[#This Row],[**End Date]]&gt;Table49[Start Date]))&gt;1</f>
        <v>0</v>
      </c>
      <c r="J24" s="69">
        <f t="shared" si="2"/>
        <v>0</v>
      </c>
      <c r="K24" s="63"/>
    </row>
    <row r="25" spans="1:11" ht="27" customHeight="1" x14ac:dyDescent="0.2">
      <c r="A25" s="55"/>
      <c r="B25" s="56"/>
      <c r="C25" s="78"/>
      <c r="D25" s="73"/>
      <c r="E25" s="74"/>
      <c r="F25" s="80"/>
      <c r="G25" s="75">
        <f t="shared" si="1"/>
        <v>0</v>
      </c>
      <c r="H25" s="76" t="str" cm="1">
        <f t="array" ref="H25">IFERROR(_xlfn.IFS(Table49[[#This Row],[NEW Formulae]],"Yes",0,""),"")</f>
        <v/>
      </c>
      <c r="I25" s="77" t="b" cm="1">
        <f t="array" ref="I25">SUMPRODUCT((Table49[[#This Row],[Start Date]]&lt;Table49[**End Date])*(Table49[[#This Row],[**End Date]]&gt;Table49[Start Date]))&gt;1</f>
        <v>0</v>
      </c>
      <c r="J25" s="69">
        <f t="shared" si="2"/>
        <v>0</v>
      </c>
      <c r="K25" s="63"/>
    </row>
    <row r="26" spans="1:11" ht="27" customHeight="1" x14ac:dyDescent="0.2">
      <c r="A26" s="55"/>
      <c r="B26" s="56"/>
      <c r="C26" s="78"/>
      <c r="D26" s="73"/>
      <c r="E26" s="74"/>
      <c r="F26" s="80"/>
      <c r="G26" s="75">
        <f t="shared" si="1"/>
        <v>0</v>
      </c>
      <c r="H26" s="76" t="str" cm="1">
        <f t="array" ref="H26">IFERROR(_xlfn.IFS(Table49[[#This Row],[NEW Formulae]],"Yes",0,""),"")</f>
        <v/>
      </c>
      <c r="I26" s="77" t="b" cm="1">
        <f t="array" ref="I26">SUMPRODUCT((Table49[[#This Row],[Start Date]]&lt;Table49[**End Date])*(Table49[[#This Row],[**End Date]]&gt;Table49[Start Date]))&gt;1</f>
        <v>0</v>
      </c>
      <c r="J26" s="69">
        <f t="shared" si="2"/>
        <v>0</v>
      </c>
      <c r="K26" s="63"/>
    </row>
    <row r="27" spans="1:11" ht="27" customHeight="1" x14ac:dyDescent="0.2">
      <c r="A27" s="55"/>
      <c r="B27" s="56"/>
      <c r="C27" s="78"/>
      <c r="D27" s="73"/>
      <c r="E27" s="74"/>
      <c r="F27" s="80"/>
      <c r="G27" s="75">
        <f t="shared" si="1"/>
        <v>0</v>
      </c>
      <c r="H27" s="76" t="str" cm="1">
        <f t="array" ref="H27">IFERROR(_xlfn.IFS(Table49[[#This Row],[NEW Formulae]],"Yes",0,""),"")</f>
        <v/>
      </c>
      <c r="I27" s="77" t="b" cm="1">
        <f t="array" ref="I27">SUMPRODUCT((Table49[[#This Row],[Start Date]]&lt;Table49[**End Date])*(Table49[[#This Row],[**End Date]]&gt;Table49[Start Date]))&gt;1</f>
        <v>0</v>
      </c>
      <c r="J27" s="69">
        <f t="shared" si="2"/>
        <v>0</v>
      </c>
      <c r="K27" s="63"/>
    </row>
    <row r="28" spans="1:11" ht="27" customHeight="1" x14ac:dyDescent="0.2">
      <c r="A28" s="55"/>
      <c r="B28" s="56"/>
      <c r="C28" s="78"/>
      <c r="D28" s="73"/>
      <c r="E28" s="74"/>
      <c r="F28" s="80"/>
      <c r="G28" s="75">
        <f t="shared" si="1"/>
        <v>0</v>
      </c>
      <c r="H28" s="76" t="str" cm="1">
        <f t="array" ref="H28">IFERROR(_xlfn.IFS(Table49[[#This Row],[NEW Formulae]],"Yes",0,""),"")</f>
        <v/>
      </c>
      <c r="I28" s="77" t="b" cm="1">
        <f t="array" ref="I28">SUMPRODUCT((Table49[[#This Row],[Start Date]]&lt;Table49[**End Date])*(Table49[[#This Row],[**End Date]]&gt;Table49[Start Date]))&gt;1</f>
        <v>0</v>
      </c>
      <c r="J28" s="69">
        <f t="shared" si="2"/>
        <v>0</v>
      </c>
      <c r="K28" s="63"/>
    </row>
    <row r="29" spans="1:11" ht="27" customHeight="1" x14ac:dyDescent="0.2">
      <c r="A29" s="55"/>
      <c r="B29" s="56"/>
      <c r="C29" s="78"/>
      <c r="D29" s="73"/>
      <c r="E29" s="74"/>
      <c r="F29" s="80"/>
      <c r="G29" s="75">
        <f t="shared" si="1"/>
        <v>0</v>
      </c>
      <c r="H29" s="76" t="str" cm="1">
        <f t="array" ref="H29">IFERROR(_xlfn.IFS(Table49[[#This Row],[NEW Formulae]],"Yes",0,""),"")</f>
        <v/>
      </c>
      <c r="I29" s="77" t="b" cm="1">
        <f t="array" ref="I29">SUMPRODUCT((Table49[[#This Row],[Start Date]]&lt;Table49[**End Date])*(Table49[[#This Row],[**End Date]]&gt;Table49[Start Date]))&gt;1</f>
        <v>0</v>
      </c>
      <c r="J29" s="69">
        <f t="shared" si="2"/>
        <v>0</v>
      </c>
      <c r="K29" s="63"/>
    </row>
    <row r="30" spans="1:11" ht="27" customHeight="1" x14ac:dyDescent="0.2">
      <c r="A30" s="55"/>
      <c r="B30" s="56"/>
      <c r="C30" s="78"/>
      <c r="D30" s="73"/>
      <c r="E30" s="74"/>
      <c r="F30" s="80"/>
      <c r="G30" s="75">
        <f t="shared" si="1"/>
        <v>0</v>
      </c>
      <c r="H30" s="76" t="str" cm="1">
        <f t="array" ref="H30">IFERROR(_xlfn.IFS(Table49[[#This Row],[NEW Formulae]],"Yes",0,""),"")</f>
        <v/>
      </c>
      <c r="I30" s="77" t="b" cm="1">
        <f t="array" ref="I30">SUMPRODUCT((Table49[[#This Row],[Start Date]]&lt;Table49[**End Date])*(Table49[[#This Row],[**End Date]]&gt;Table49[Start Date]))&gt;1</f>
        <v>0</v>
      </c>
      <c r="J30" s="69">
        <f t="shared" si="2"/>
        <v>0</v>
      </c>
      <c r="K30" s="63"/>
    </row>
    <row r="31" spans="1:11" ht="27" customHeight="1" x14ac:dyDescent="0.2">
      <c r="A31" s="55"/>
      <c r="B31" s="56"/>
      <c r="C31" s="78"/>
      <c r="D31" s="73"/>
      <c r="E31" s="74"/>
      <c r="F31" s="80"/>
      <c r="G31" s="75">
        <f t="shared" si="1"/>
        <v>0</v>
      </c>
      <c r="H31" s="76" t="str" cm="1">
        <f t="array" ref="H31">IFERROR(_xlfn.IFS(Table49[[#This Row],[NEW Formulae]],"Yes",0,""),"")</f>
        <v/>
      </c>
      <c r="I31" s="77" t="b" cm="1">
        <f t="array" ref="I31">SUMPRODUCT((Table49[[#This Row],[Start Date]]&lt;Table49[**End Date])*(Table49[[#This Row],[**End Date]]&gt;Table49[Start Date]))&gt;1</f>
        <v>0</v>
      </c>
      <c r="J31" s="69">
        <f t="shared" si="2"/>
        <v>0</v>
      </c>
      <c r="K31" s="63"/>
    </row>
    <row r="32" spans="1:11" ht="27" customHeight="1" x14ac:dyDescent="0.2">
      <c r="A32" s="55"/>
      <c r="B32" s="56"/>
      <c r="C32" s="78"/>
      <c r="D32" s="73"/>
      <c r="E32" s="74"/>
      <c r="F32" s="80"/>
      <c r="G32" s="75">
        <f t="shared" si="1"/>
        <v>0</v>
      </c>
      <c r="H32" s="76" t="str" cm="1">
        <f t="array" ref="H32">IFERROR(_xlfn.IFS(Table49[[#This Row],[NEW Formulae]],"Yes",0,""),"")</f>
        <v/>
      </c>
      <c r="I32" s="77" t="b" cm="1">
        <f t="array" ref="I32">SUMPRODUCT((Table49[[#This Row],[Start Date]]&lt;Table49[**End Date])*(Table49[[#This Row],[**End Date]]&gt;Table49[Start Date]))&gt;1</f>
        <v>0</v>
      </c>
      <c r="J32" s="69">
        <f t="shared" si="2"/>
        <v>0</v>
      </c>
      <c r="K32" s="63"/>
    </row>
    <row r="33" spans="1:11" ht="27" customHeight="1" x14ac:dyDescent="0.2">
      <c r="A33" s="55"/>
      <c r="B33" s="56"/>
      <c r="C33" s="78"/>
      <c r="D33" s="73"/>
      <c r="E33" s="74"/>
      <c r="F33" s="80"/>
      <c r="G33" s="75">
        <f t="shared" si="1"/>
        <v>0</v>
      </c>
      <c r="H33" s="76" t="str" cm="1">
        <f t="array" ref="H33">IFERROR(_xlfn.IFS(Table49[[#This Row],[NEW Formulae]],"Yes",0,""),"")</f>
        <v/>
      </c>
      <c r="I33" s="77" t="b" cm="1">
        <f t="array" ref="I33">SUMPRODUCT((Table49[[#This Row],[Start Date]]&lt;Table49[**End Date])*(Table49[[#This Row],[**End Date]]&gt;Table49[Start Date]))&gt;1</f>
        <v>0</v>
      </c>
      <c r="J33" s="69">
        <f t="shared" si="2"/>
        <v>0</v>
      </c>
      <c r="K33" s="63"/>
    </row>
    <row r="34" spans="1:11" ht="27" customHeight="1" x14ac:dyDescent="0.2">
      <c r="A34" s="55"/>
      <c r="B34" s="56"/>
      <c r="C34" s="78"/>
      <c r="D34" s="73"/>
      <c r="E34" s="74"/>
      <c r="F34" s="80"/>
      <c r="G34" s="75">
        <f t="shared" si="1"/>
        <v>0</v>
      </c>
      <c r="H34" s="76" t="str" cm="1">
        <f t="array" ref="H34">IFERROR(_xlfn.IFS(Table49[[#This Row],[NEW Formulae]],"Yes",0,""),"")</f>
        <v/>
      </c>
      <c r="I34" s="77" t="b" cm="1">
        <f t="array" ref="I34">SUMPRODUCT((Table49[[#This Row],[Start Date]]&lt;Table49[**End Date])*(Table49[[#This Row],[**End Date]]&gt;Table49[Start Date]))&gt;1</f>
        <v>0</v>
      </c>
      <c r="J34" s="69">
        <f t="shared" si="2"/>
        <v>0</v>
      </c>
      <c r="K34" s="63"/>
    </row>
    <row r="35" spans="1:11" ht="27" customHeight="1" x14ac:dyDescent="0.2">
      <c r="A35" s="55"/>
      <c r="B35" s="56"/>
      <c r="C35" s="78"/>
      <c r="D35" s="73"/>
      <c r="E35" s="74"/>
      <c r="F35" s="80"/>
      <c r="G35" s="75">
        <f t="shared" si="1"/>
        <v>0</v>
      </c>
      <c r="H35" s="76" t="str" cm="1">
        <f t="array" ref="H35">IFERROR(_xlfn.IFS(Table49[[#This Row],[NEW Formulae]],"Yes",0,""),"")</f>
        <v/>
      </c>
      <c r="I35" s="77" t="b" cm="1">
        <f t="array" ref="I35">SUMPRODUCT((Table49[[#This Row],[Start Date]]&lt;Table49[**End Date])*(Table49[[#This Row],[**End Date]]&gt;Table49[Start Date]))&gt;1</f>
        <v>0</v>
      </c>
      <c r="J35" s="69">
        <f t="shared" si="2"/>
        <v>0</v>
      </c>
      <c r="K35" s="63"/>
    </row>
    <row r="36" spans="1:11" ht="27" customHeight="1" x14ac:dyDescent="0.2">
      <c r="A36" s="57"/>
      <c r="B36" s="58"/>
      <c r="C36" s="78"/>
      <c r="D36" s="73"/>
      <c r="E36" s="74"/>
      <c r="F36" s="80"/>
      <c r="G36" s="75">
        <f t="shared" si="1"/>
        <v>0</v>
      </c>
      <c r="H36" s="76" t="str" cm="1">
        <f t="array" ref="H36">IFERROR(_xlfn.IFS(Table49[[#This Row],[NEW Formulae]],"Yes",0,""),"")</f>
        <v/>
      </c>
      <c r="I36" s="77" t="b" cm="1">
        <f t="array" ref="I36">SUMPRODUCT((Table49[[#This Row],[Start Date]]&lt;Table49[**End Date])*(Table49[[#This Row],[**End Date]]&gt;Table49[Start Date]))&gt;1</f>
        <v>0</v>
      </c>
      <c r="J36" s="69">
        <f t="shared" si="2"/>
        <v>0</v>
      </c>
      <c r="K36" s="64"/>
    </row>
    <row r="37" spans="1:11" ht="27" customHeight="1" thickBot="1" x14ac:dyDescent="0.25">
      <c r="A37" s="59"/>
      <c r="B37" s="60"/>
      <c r="C37" s="85"/>
      <c r="D37" s="73"/>
      <c r="E37" s="74"/>
      <c r="F37" s="80"/>
      <c r="G37" s="75">
        <f t="shared" si="1"/>
        <v>0</v>
      </c>
      <c r="H37" s="76" t="str" cm="1">
        <f t="array" ref="H37">IFERROR(_xlfn.IFS(Table49[[#This Row],[NEW Formulae]],"Yes",0,""),"")</f>
        <v/>
      </c>
      <c r="I37" s="77" t="b" cm="1">
        <f t="array" ref="I37">SUMPRODUCT((Table49[[#This Row],[Start Date]]&lt;Table49[**End Date])*(Table49[[#This Row],[**End Date]]&gt;Table49[Start Date]))&gt;1</f>
        <v>0</v>
      </c>
      <c r="J37" s="70">
        <f t="shared" si="2"/>
        <v>0</v>
      </c>
      <c r="K37" s="65"/>
    </row>
    <row r="38" spans="1:11" s="48" customFormat="1" ht="45" customHeight="1" thickBot="1" x14ac:dyDescent="0.25">
      <c r="A38" s="142" t="s">
        <v>5225</v>
      </c>
      <c r="B38" s="143"/>
      <c r="C38" s="143"/>
      <c r="D38" s="143"/>
      <c r="E38" s="143"/>
      <c r="F38" s="143"/>
      <c r="G38" s="143"/>
      <c r="H38" s="143"/>
      <c r="I38" s="143"/>
      <c r="J38" s="143"/>
      <c r="K38" s="144"/>
    </row>
    <row r="39" spans="1:11" s="48" customFormat="1" ht="115.5" customHeight="1" thickBot="1" x14ac:dyDescent="0.25">
      <c r="A39" s="145"/>
      <c r="B39" s="146"/>
      <c r="C39" s="146"/>
      <c r="D39" s="146"/>
      <c r="E39" s="146"/>
      <c r="F39" s="146"/>
      <c r="G39" s="146"/>
      <c r="H39" s="146"/>
      <c r="I39" s="146"/>
      <c r="J39" s="146"/>
      <c r="K39" s="147"/>
    </row>
    <row r="40" spans="1:11" ht="18.75" thickBot="1" x14ac:dyDescent="0.35">
      <c r="A40" s="138" t="s">
        <v>5104</v>
      </c>
      <c r="B40" s="139"/>
      <c r="C40" s="92">
        <f>ROUNDDOWN(MAX($B$10:$B$15),2)</f>
        <v>0</v>
      </c>
      <c r="D40" s="49"/>
      <c r="F40" s="7"/>
      <c r="G40" s="50"/>
      <c r="H40" s="50"/>
      <c r="I40" s="50"/>
      <c r="K40" s="113" t="str">
        <f>Mastersheet!I1</f>
        <v>Rev 03/27/2024</v>
      </c>
    </row>
    <row r="41" spans="1:11" ht="18.75" thickBot="1" x14ac:dyDescent="0.35">
      <c r="A41" s="140" t="s">
        <v>5380</v>
      </c>
      <c r="B41" s="141"/>
      <c r="C41" s="90">
        <f>ROUNDDOWN(SUM(J18:J37),2)</f>
        <v>0</v>
      </c>
      <c r="D41" s="49"/>
      <c r="F41" s="7"/>
      <c r="G41" s="50"/>
      <c r="H41" s="50"/>
      <c r="I41" s="50"/>
    </row>
    <row r="42" spans="1:11" ht="18" thickBot="1" x14ac:dyDescent="0.3">
      <c r="A42" s="132" t="s">
        <v>5381</v>
      </c>
      <c r="B42" s="133"/>
      <c r="C42" s="91" t="e">
        <f>ROUNDDOWN((SUM($C$40:$C$41)-$F$7-$B$7),2)</f>
        <v>#N/A</v>
      </c>
      <c r="D42" s="51"/>
      <c r="F42" s="7"/>
      <c r="G42" s="50"/>
      <c r="H42" s="50"/>
      <c r="I42" s="50"/>
    </row>
    <row r="43" spans="1:11" ht="15" x14ac:dyDescent="0.25">
      <c r="A43" s="66" t="s">
        <v>5382</v>
      </c>
      <c r="B43" s="28"/>
      <c r="C43" s="28"/>
      <c r="K43" s="93"/>
    </row>
    <row r="44" spans="1:11" ht="32.25" customHeight="1" x14ac:dyDescent="0.2">
      <c r="A44" s="124" t="s">
        <v>5386</v>
      </c>
      <c r="B44" s="124"/>
      <c r="C44" s="124"/>
      <c r="D44" s="124"/>
    </row>
    <row r="45" spans="1:11" x14ac:dyDescent="0.2">
      <c r="B45" s="49"/>
      <c r="C45" s="49"/>
    </row>
  </sheetData>
  <sheetProtection algorithmName="SHA-512" hashValue="KXgvXIFflmmx627M3dzdJeBPQy1kyBlgV676YYrpyeqoW9Vv55QVsTX9paJ9udEyZTHCqPJsOpCwQ7qwvkDSSw==" saltValue="aZKzXC/r9pPQF6KnyX/hLw==" spinCount="100000" sheet="1" formatCells="0" insertColumns="0" insertRows="0" insertHyperlinks="0" deleteColumns="0" deleteRows="0" sort="0" autoFilter="0" pivotTables="0"/>
  <mergeCells count="19">
    <mergeCell ref="A44:D44"/>
    <mergeCell ref="A8:B8"/>
    <mergeCell ref="A38:K38"/>
    <mergeCell ref="A39:K39"/>
    <mergeCell ref="A40:B40"/>
    <mergeCell ref="A41:B41"/>
    <mergeCell ref="A42:B42"/>
    <mergeCell ref="B5:C5"/>
    <mergeCell ref="D5:E5"/>
    <mergeCell ref="B6:C6"/>
    <mergeCell ref="D6:E6"/>
    <mergeCell ref="B7:C7"/>
    <mergeCell ref="D7:E7"/>
    <mergeCell ref="A1:K1"/>
    <mergeCell ref="A2:F2"/>
    <mergeCell ref="B3:C3"/>
    <mergeCell ref="D3:E3"/>
    <mergeCell ref="B4:C4"/>
    <mergeCell ref="D4:E4"/>
  </mergeCells>
  <conditionalFormatting sqref="H18:H37">
    <cfRule type="containsText" dxfId="54" priority="1" operator="containsText" text="Yes">
      <formula>NOT(ISERROR(SEARCH("Yes",H18)))</formula>
    </cfRule>
  </conditionalFormatting>
  <dataValidations count="4">
    <dataValidation type="custom" errorStyle="warning" allowBlank="1" showInputMessage="1" showErrorMessage="1" errorTitle="ERROR" error="Dates must not overlap" promptTitle="TIP - For Incumbents Use Only" prompt="To &quot;age&quot; incumbent's current years of experience,_x000a_enter the following formulary in the end date field _x000a_=Today()  _x000a_Use for current UNM job only, otherwise use actual end dates for previous employment entries" sqref="F18" xr:uid="{53903B47-02E2-4637-BD14-7661464F4DEA}">
      <formula1>COUNTIF($F$18:$F$37,F18)=1</formula1>
    </dataValidation>
    <dataValidation type="custom" errorStyle="warning" allowBlank="1" showInputMessage="1" showErrorMessage="1" errorTitle="ERROR" error="Dates must not overlap." promptTitle="     WARNING" prompt="Be aware of overlapping dates._x000a_Experience credit cannot exceed 40 hours per week." sqref="E18:E37" xr:uid="{F90B647E-9967-4ACD-B00F-97606A973D1E}">
      <formula1>COUNTIF($E$18:$E$37,E18)=1</formula1>
    </dataValidation>
    <dataValidation type="whole" allowBlank="1" showInputMessage="1" showErrorMessage="1" errorTitle="ERROR" error="Cannot exceed 40 hours" promptTitle="      Enter Hours" prompt="Cannot exceed 40 hours" sqref="D18:D37" xr:uid="{5F2B3E85-7BEF-4291-B1BC-2A315F226A05}">
      <formula1>0</formula1>
      <formula2>40</formula2>
    </dataValidation>
    <dataValidation type="custom" errorStyle="warning" allowBlank="1" showInputMessage="1" showErrorMessage="1" errorTitle="ERROR" error="Dates must not overlap" sqref="F19:F37" xr:uid="{3450C95F-EA7C-4762-8F57-1D6DA327B6D6}">
      <formula1>COUNTIF($F$18:$F$37,F19)=1</formula1>
    </dataValidation>
  </dataValidations>
  <pageMargins left="0.7" right="0.7" top="0.5" bottom="0.25" header="0.3" footer="0.3"/>
  <pageSetup scale="41" orientation="landscape"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SELECT RELEVANCE" prompt="Not related_x000a_Indirectly related_x000a_Direcly related" xr:uid="{7A223F65-5BB3-45D0-9E76-E8D71655F6B9}">
          <x14:formula1>
            <xm:f>'Exp Relevancy'!$A$2:$A$4</xm:f>
          </x14:formula1>
          <xm:sqref>C18</xm:sqref>
        </x14:dataValidation>
        <x14:dataValidation type="list" allowBlank="1" showInputMessage="1" promptTitle="Select title from drop-down menu" prompt="                           OR_x000a_Enter the title exactly as it appears _x000a_on the Job Description website_x000a__x000a_" xr:uid="{4BC26DC7-2429-4DC7-9BA8-1021A3C2BE90}">
          <x14:formula1>
            <xm:f>_xlfn.ANCHORARRAY(MinQualsT!$J$2)</xm:f>
          </x14:formula1>
          <xm:sqref>B6:C6</xm:sqref>
        </x14:dataValidation>
        <x14:dataValidation type="list" allowBlank="1" showInputMessage="1" showErrorMessage="1" prompt="Select relevance" xr:uid="{243D9780-5B58-483E-B76F-8DFE6F8104B2}">
          <x14:formula1>
            <xm:f>'Exp Relevancy'!$A$2:$A$4</xm:f>
          </x14:formula1>
          <xm:sqref>C19:C37</xm:sqref>
        </x14:dataValidation>
        <x14:dataValidation type="list" showInputMessage="1" showErrorMessage="1" prompt="Select education level" xr:uid="{38A4018C-894A-4B98-B6F5-843C4888C263}">
          <x14:formula1>
            <xm:f>'Education List'!$A$2:$A$7</xm:f>
          </x14:formula1>
          <xm:sqref>A10</xm:sqref>
        </x14:dataValidation>
        <x14:dataValidation type="list" allowBlank="1" showInputMessage="1" showErrorMessage="1" prompt="Select education level" xr:uid="{20A414E7-ED47-49D5-B2AE-1CC28BE43164}">
          <x14:formula1>
            <xm:f>'Education List'!$A$2:$A$7</xm:f>
          </x14:formula1>
          <xm:sqref>A11:A15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5 1 4 0 7 7 a - 2 4 e 1 - 4 9 6 8 - 8 2 a 1 - a 0 1 9 9 3 1 8 9 3 7 e "   x m l n s = " h t t p : / / s c h e m a s . m i c r o s o f t . c o m / D a t a M a s h u p " > A A A A A N M E A A B Q S w M E F A A C A A g A M 2 h 7 W I 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D N o e 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a H t Y M U R F n M 8 B A A B X B A A A E w A c A E Z v c m 1 1 b G F z L 1 N l Y 3 R p b 2 4 x L m 0 g o h g A K K A U A A A A A A A A A A A A A A A A A A A A A A A A A A A A h V N N j 9 o w E L 0 j 8 R 8 s 7 y W R U q T 2 2 B U H 1 q R t 1 G 2 I m l Q 9 A E K O M 4 C F Y 0 e 2 s w p C / P c 6 Q B c t y S 4 5 5 G P e m 3 l v x h M D z H I l U X p + f n 4 c D o Y D s 6 U a C k Q E N Y a v O a M t l K E x E m C H A + S u V N W a g Y u E D Q M x + q v 0 L l d q 5 3 3 j A k Z E S Q v S G g 9 H X x d f V m T 2 K w n j d J J F s 3 i R 7 o 2 F 0 n y a U k t z a s A s n k C y b U n 1 D v 2 P L W 6 E R 4 0 w D f Y D J G s h A m R 1 D X 5 w 9 n H D X K V b A O t s n f 0 d 5 p E T G + M b F g 5 + c l m M 8 Y m M l 8 d 5 K 7 y 8 V H z A i V a l s q 7 / H 0 A L 0 A a 7 e h n N X W M X 5 B L 3 e s U D N L / Q J k K k j A q q z b i 1 v P R f F c i W y o 0 T y P Y V X K t n m k q z V r o k S t S l b E H j 9 d g J D g c c W 1 0 x Y V D C W g + I q A K w m 4 x L Q R Y a e w z Q l T M F w 9 4 F v 2 v 6 Q W r Y 3 n q L J x t d n R A 0 k U W / R G h 2 4 i 5 F s T u U J 6 o 3 d y i v w 9 A q P x 0 F + i O 5 N R 1 e W p d u z / Z t D c 2 r l t g 1 V N T n 0 3 y G F x B d u K l A c 7 e w 3 Y H 8 B q Z r b k u 3 + B k H 3 Z M K Z W V X s Z L n t y 4 h J T N E Z t O w g 5 A o O U 2 g 2 9 H E / b Q v 8 O C J t T 8 F 2 n 5 Q t y n d w y L P a S T X 6 o N + U F y X + d U 2 l f u 3 8 + j B j / 5 w w G X v T j / + A 1 B L A Q I t A B Q A A g A I A D N o e 1 i N B o e Q o g A A A P U A A A A S A A A A A A A A A A A A A A A A A A A A A A B D b 2 5 m a W c v U G F j a 2 F n Z S 5 4 b W x Q S w E C L Q A U A A I A C A A z a H t Y D 8 r p q 6 Q A A A D p A A A A E w A A A A A A A A A A A A A A A A D u A A A A W 0 N v b n R l b n R f V H l w Z X N d L n h t b F B L A Q I t A B Q A A g A I A D N o e 1 g x R E W c z w E A A F c E A A A T A A A A A A A A A A A A A A A A A N 8 B A A B G b 3 J t d W x h c y 9 T Z W N 0 a W 9 u M S 5 t U E s F B g A A A A A D A A M A w g A A A P s 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E W A A A A A A A A P x Y 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s Y X N z a W Z p Y 2 F 0 a W 9 u V 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0 N s Y X N z a W Z p Y 2 F 0 a W 9 u V C I g L z 4 8 R W 5 0 c n k g V H l w Z T 0 i R m l s b G V k Q 2 9 t c G x l d G V S Z X N 1 b H R U b 1 d v c m t z a G V l d C I g V m F s d W U 9 I m w x I i A v P j x F b n R y e S B U e X B l P S J R d W V y e U l E I i B W Y W x 1 Z T 0 i c 2 M 2 N T I 5 Y z U 0 L W I 3 N T k t N G J l O C 0 5 O D U 1 L T E 4 N z l i M 2 F l M z d l O S I g L z 4 8 R W 5 0 c n k g V H l w Z T 0 i R m l s b E x h c 3 R V c G R h d G V k I i B W Y W x 1 Z T 0 i Z D I w M j Q t M D M t M j d U M T k 6 M D E 6 M z g u O D M 2 O D E 5 N F o i I C 8 + P E V u d H J 5 I F R 5 c G U 9 I k Z p b G x D b 2 x 1 b W 5 U e X B l c y I g V m F s d W U 9 I n N C Z 1 l H Q m d Z R 0 J n W U d C Z 1 l H Q m d Z R 0 J n W U d B Q U E 9 I i A v P j x F b n R y e S B U e X B l P S J G a W x s Q 2 9 s d W 1 u T m F t Z X M i I F Z h b H V l P S J z W y Z x d W 9 0 O 0 5 0 c n B j b H M g U G N s Y X N z I E N v Z G U m c X V v d D s s J n F 1 b 3 Q 7 T n R y c G N s c y B E Z X N j J n F 1 b 3 Q 7 L C Z x d W 9 0 O 0 5 0 c n B j b H M g R 3 J h Z G U m c X V v d D s s J n F 1 b 3 Q 7 T n R y c G N s c y B F Y 2 x z I E N v Z G U m c X V v d D s s J n F 1 b 3 Q 7 U G d y c C B D b 2 R l I E F u Z C B E Z X N j J n F 1 b 3 Q 7 L C Z x d W 9 0 O 0 V z a 2 w g Q 2 9 k Z S B B b m Q g R G V z Y y Z x d W 9 0 O y w m c X V v d D t F c 2 9 j I E N v Z G U g Q W 5 k I E R l c 2 M m c X V v d D s s J n F 1 b 3 Q 7 Q m F y Z y B D b 2 R l I E F u Z C B E Z X N j J n F 1 b 3 Q 7 L C Z x d W 9 0 O 0 5 0 c n B j b H M g U H J v Y m F 0 a W 9 u I F V u a X R z J n F 1 b 3 Q 7 L C Z x d W 9 0 O 1 N 1 b W 1 h c n l E Z X N j c m l w d G l v b i Z x d W 9 0 O y w m c X V v d D t F Z H V j Y X R p b 2 5 M Z X Z l b C Z x d W 9 0 O y w m c X V v d D t F e H B l c m l l b m N l J n F 1 b 3 Q 7 L C Z x d W 9 0 O 1 J l Y 3 J 1 a X R t Z W 5 0 V G l l c i Z x d W 9 0 O y w m c X V v d D t F e G V t c H R f T m 9 u R X h l b X B 0 J n F 1 b 3 Q 7 L C Z x d W 9 0 O 0 V T Q 0 8 g Q 0 9 E R S Z x d W 9 0 O y w m c X V v d D t D S V A g Q 2 9 k Z X M m c X V v d D s s J n F 1 b 3 Q 7 Q W N 0 a X Z l X G 5 E Z W F j d G l 2 Y X R l Z C Z x d W 9 0 O y w m c X V v d D t Q Q 0 x T S W 5 m b y Z x d W 9 0 O y w m c X V v d D t F Z H V j Y X R p b 2 4 g T n V t Y m V y J n F 1 b 3 Q 7 L C Z x d W 9 0 O 0 V 4 c G V y a W V u Y 2 U g T n V t Y m V y J n F 1 b 3 Q 7 X S I g L z 4 8 R W 5 0 c n k g V H l w Z T 0 i R m l s b E V y c m 9 y Q 2 9 1 b n Q i I F Z h b H V l P S J s M C I g L z 4 8 R W 5 0 c n k g V H l w Z T 0 i R m l s b E V y c m 9 y Q 2 9 k Z S I g V m F s d W U 9 I n N V b m t u b 3 d u I i A v P j x F b n R y e S B U e X B l P S J G a W x s U 3 R h d H V z I i B W Y W x 1 Z T 0 i c 0 N v b X B s Z X R l I i A v P j x F b n R y e S B U e X B l P S J G a W x s Q 2 9 1 b n Q i I F Z h b H V l P S J s M T A 5 N i I g L z 4 8 R W 5 0 c n k g V H l w Z T 0 i Q W R k Z W R U b 0 R h d G F N b 2 R l b C I g V m F s d W U 9 I m w w I i A v P j x F b n R y e S B U e X B l P S J S Z W x h d G l v b n N o a X B J b m Z v Q 2 9 u d G F p b m V y I i B W Y W x 1 Z T 0 i c 3 s m c X V v d D t j b 2 x 1 b W 5 D b 3 V u d C Z x d W 9 0 O z o y M C w m c X V v d D t r Z X l D b 2 x 1 b W 5 O Y W 1 l c y Z x d W 9 0 O z p b X S w m c X V v d D t x d W V y e V J l b G F 0 a W 9 u c 2 h p c H M m c X V v d D s 6 W 1 0 s J n F 1 b 3 Q 7 Y 2 9 s d W 1 u S W R l b n R p d G l l c y Z x d W 9 0 O z p b J n F 1 b 3 Q 7 U 2 V j d G l v b j E v Q 2 x h c 3 N p Z m l j Y X R p b 2 5 U L 0 N o Y W 5 n Z W Q g V H l w Z S 5 7 T n R y c G N s c y B Q Y 2 x h c 3 M g Q 2 9 k Z S w w f S Z x d W 9 0 O y w m c X V v d D t T Z W N 0 a W 9 u M S 9 D b G F z c 2 l m a W N h d G l v b l Q v Q 2 h h b m d l Z C B U e X B l L n t O d H J w Y 2 x z I E R l c 2 M s M X 0 m c X V v d D s s J n F 1 b 3 Q 7 U 2 V j d G l v b j E v Q 2 x h c 3 N p Z m l j Y X R p b 2 5 U L 0 N o Y W 5 n Z W Q g V H l w Z S 5 7 T n R y c G N s c y B H c m F k Z S w y f S Z x d W 9 0 O y w m c X V v d D t T Z W N 0 a W 9 u M S 9 D b G F z c 2 l m a W N h d G l v b l Q v Q 2 h h b m d l Z C B U e X B l L n t O d H J w Y 2 x z I E V j b H M g Q 2 9 k Z S w z f S Z x d W 9 0 O y w m c X V v d D t T Z W N 0 a W 9 u M S 9 D b G F z c 2 l m a W N h d G l v b l Q v Q 2 h h b m d l Z C B U e X B l L n t Q Z 3 J w I E N v Z G U g Q W 5 k I E R l c 2 M s N H 0 m c X V v d D s s J n F 1 b 3 Q 7 U 2 V j d G l v b j E v Q 2 x h c 3 N p Z m l j Y X R p b 2 5 U L 0 N o Y W 5 n Z W Q g V H l w Z S 5 7 R X N r b C B D b 2 R l I E F u Z C B E Z X N j L D V 9 J n F 1 b 3 Q 7 L C Z x d W 9 0 O 1 N l Y 3 R p b 2 4 x L 0 N s Y X N z a W Z p Y 2 F 0 a W 9 u V C 9 D a G F u Z 2 V k I F R 5 c G U u e 0 V z b 2 M g Q 2 9 k Z S B B b m Q g R G V z Y y w 2 f S Z x d W 9 0 O y w m c X V v d D t T Z W N 0 a W 9 u M S 9 D b G F z c 2 l m a W N h d G l v b l Q v Q 2 h h b m d l Z C B U e X B l L n t C Y X J n I E N v Z G U g Q W 5 k I E R l c 2 M s N 3 0 m c X V v d D s s J n F 1 b 3 Q 7 U 2 V j d G l v b j E v Q 2 x h c 3 N p Z m l j Y X R p b 2 5 U L 0 N o Y W 5 n Z W Q g V H l w Z S 5 7 T n R y c G N s c y B Q c m 9 i Y X R p b 2 4 g V W 5 p d H M s O H 0 m c X V v d D s s J n F 1 b 3 Q 7 U 2 V j d G l v b j E v Q 2 x h c 3 N p Z m l j Y X R p b 2 5 U L 0 N o Y W 5 n Z W Q g V H l w Z S 5 7 U 3 V t b W F y e U R l c 2 N y a X B 0 a W 9 u L D l 9 J n F 1 b 3 Q 7 L C Z x d W 9 0 O 1 N l Y 3 R p b 2 4 x L 0 N s Y X N z a W Z p Y 2 F 0 a W 9 u V C 9 D a G F u Z 2 V k I F R 5 c G U u e 0 V k d W N h d G l v b k x l d m V s L D E w f S Z x d W 9 0 O y w m c X V v d D t T Z W N 0 a W 9 u M S 9 D b G F z c 2 l m a W N h d G l v b l Q v Q 2 h h b m d l Z C B U e X B l L n t F e H B l c m l l b m N l L D E x f S Z x d W 9 0 O y w m c X V v d D t T Z W N 0 a W 9 u M S 9 D b G F z c 2 l m a W N h d G l v b l Q v Q 2 h h b m d l Z C B U e X B l L n t S Z W N y d W l 0 b W V u d F R p Z X I s M T J 9 J n F 1 b 3 Q 7 L C Z x d W 9 0 O 1 N l Y 3 R p b 2 4 x L 0 N s Y X N z a W Z p Y 2 F 0 a W 9 u V C 9 D a G F u Z 2 V k I F R 5 c G U u e 0 V 4 Z W 1 w d F 9 O b 2 5 F e G V t c H Q s M T N 9 J n F 1 b 3 Q 7 L C Z x d W 9 0 O 1 N l Y 3 R p b 2 4 x L 0 N s Y X N z a W Z p Y 2 F 0 a W 9 u V C 9 D a G F u Z 2 V k I F R 5 c G U u e 0 V T Q 0 8 g Q 0 9 E R S w x N H 0 m c X V v d D s s J n F 1 b 3 Q 7 U 2 V j d G l v b j E v Q 2 x h c 3 N p Z m l j Y X R p b 2 5 U L 0 N o Y W 5 n Z W Q g V H l w Z S 5 7 Q 0 l Q I E N v Z G V z L D E 1 f S Z x d W 9 0 O y w m c X V v d D t T Z W N 0 a W 9 u M S 9 D b G F z c 2 l m a W N h d G l v b l Q v Q 2 h h b m d l Z C B U e X B l L n t B Y 3 R p d m V c b k R l Y W N 0 a X Z h d G V k L D E 2 f S Z x d W 9 0 O y w m c X V v d D t T Z W N 0 a W 9 u M S 9 D b G F z c 2 l m a W N h d G l v b l Q v Q 2 h h b m d l Z C B U e X B l L n t Q Q 0 x T S W 5 m b y w x N 3 0 m c X V v d D s s J n F 1 b 3 Q 7 U 2 V j d G l v b j E v Q 2 x h c 3 N p Z m l j Y X R p b 2 5 U L 0 N o Y W 5 n Z W Q g V H l w Z S 5 7 R W R 1 Y 2 F 0 a W 9 u I E 5 1 b W J l c i w x O H 0 m c X V v d D s s J n F 1 b 3 Q 7 U 2 V j d G l v b j E v Q 2 x h c 3 N p Z m l j Y X R p b 2 5 U L 0 N o Y W 5 n Z W Q g V H l w Z S 5 7 R X h w Z X J p Z W 5 j Z S B O d W 1 i Z X I s M T l 9 J n F 1 b 3 Q 7 X S w m c X V v d D t D b 2 x 1 b W 5 D b 3 V u d C Z x d W 9 0 O z o y M C w m c X V v d D t L Z X l D b 2 x 1 b W 5 O Y W 1 l c y Z x d W 9 0 O z p b X S w m c X V v d D t D b 2 x 1 b W 5 J Z G V u d G l 0 a W V z J n F 1 b 3 Q 7 O l s m c X V v d D t T Z W N 0 a W 9 u M S 9 D b G F z c 2 l m a W N h d G l v b l Q v Q 2 h h b m d l Z C B U e X B l L n t O d H J w Y 2 x z I F B j b G F z c y B D b 2 R l L D B 9 J n F 1 b 3 Q 7 L C Z x d W 9 0 O 1 N l Y 3 R p b 2 4 x L 0 N s Y X N z a W Z p Y 2 F 0 a W 9 u V C 9 D a G F u Z 2 V k I F R 5 c G U u e 0 5 0 c n B j b H M g R G V z Y y w x f S Z x d W 9 0 O y w m c X V v d D t T Z W N 0 a W 9 u M S 9 D b G F z c 2 l m a W N h d G l v b l Q v Q 2 h h b m d l Z C B U e X B l L n t O d H J w Y 2 x z I E d y Y W R l L D J 9 J n F 1 b 3 Q 7 L C Z x d W 9 0 O 1 N l Y 3 R p b 2 4 x L 0 N s Y X N z a W Z p Y 2 F 0 a W 9 u V C 9 D a G F u Z 2 V k I F R 5 c G U u e 0 5 0 c n B j b H M g R W N s c y B D b 2 R l L D N 9 J n F 1 b 3 Q 7 L C Z x d W 9 0 O 1 N l Y 3 R p b 2 4 x L 0 N s Y X N z a W Z p Y 2 F 0 a W 9 u V C 9 D a G F u Z 2 V k I F R 5 c G U u e 1 B n c n A g Q 2 9 k Z S B B b m Q g R G V z Y y w 0 f S Z x d W 9 0 O y w m c X V v d D t T Z W N 0 a W 9 u M S 9 D b G F z c 2 l m a W N h d G l v b l Q v Q 2 h h b m d l Z C B U e X B l L n t F c 2 t s I E N v Z G U g Q W 5 k I E R l c 2 M s N X 0 m c X V v d D s s J n F 1 b 3 Q 7 U 2 V j d G l v b j E v Q 2 x h c 3 N p Z m l j Y X R p b 2 5 U L 0 N o Y W 5 n Z W Q g V H l w Z S 5 7 R X N v Y y B D b 2 R l I E F u Z C B E Z X N j L D Z 9 J n F 1 b 3 Q 7 L C Z x d W 9 0 O 1 N l Y 3 R p b 2 4 x L 0 N s Y X N z a W Z p Y 2 F 0 a W 9 u V C 9 D a G F u Z 2 V k I F R 5 c G U u e 0 J h c m c g Q 2 9 k Z S B B b m Q g R G V z Y y w 3 f S Z x d W 9 0 O y w m c X V v d D t T Z W N 0 a W 9 u M S 9 D b G F z c 2 l m a W N h d G l v b l Q v Q 2 h h b m d l Z C B U e X B l L n t O d H J w Y 2 x z I F B y b 2 J h d G l v b i B V b m l 0 c y w 4 f S Z x d W 9 0 O y w m c X V v d D t T Z W N 0 a W 9 u M S 9 D b G F z c 2 l m a W N h d G l v b l Q v Q 2 h h b m d l Z C B U e X B l L n t T d W 1 t Y X J 5 R G V z Y 3 J p c H R p b 2 4 s O X 0 m c X V v d D s s J n F 1 b 3 Q 7 U 2 V j d G l v b j E v Q 2 x h c 3 N p Z m l j Y X R p b 2 5 U L 0 N o Y W 5 n Z W Q g V H l w Z S 5 7 R W R 1 Y 2 F 0 a W 9 u T G V 2 Z W w s M T B 9 J n F 1 b 3 Q 7 L C Z x d W 9 0 O 1 N l Y 3 R p b 2 4 x L 0 N s Y X N z a W Z p Y 2 F 0 a W 9 u V C 9 D a G F u Z 2 V k I F R 5 c G U u e 0 V 4 c G V y a W V u Y 2 U s M T F 9 J n F 1 b 3 Q 7 L C Z x d W 9 0 O 1 N l Y 3 R p b 2 4 x L 0 N s Y X N z a W Z p Y 2 F 0 a W 9 u V C 9 D a G F u Z 2 V k I F R 5 c G U u e 1 J l Y 3 J 1 a X R t Z W 5 0 V G l l c i w x M n 0 m c X V v d D s s J n F 1 b 3 Q 7 U 2 V j d G l v b j E v Q 2 x h c 3 N p Z m l j Y X R p b 2 5 U L 0 N o Y W 5 n Z W Q g V H l w Z S 5 7 R X h l b X B 0 X 0 5 v b k V 4 Z W 1 w d C w x M 3 0 m c X V v d D s s J n F 1 b 3 Q 7 U 2 V j d G l v b j E v Q 2 x h c 3 N p Z m l j Y X R p b 2 5 U L 0 N o Y W 5 n Z W Q g V H l w Z S 5 7 R V N D T y B D T 0 R F L D E 0 f S Z x d W 9 0 O y w m c X V v d D t T Z W N 0 a W 9 u M S 9 D b G F z c 2 l m a W N h d G l v b l Q v Q 2 h h b m d l Z C B U e X B l L n t D S V A g Q 2 9 k Z X M s M T V 9 J n F 1 b 3 Q 7 L C Z x d W 9 0 O 1 N l Y 3 R p b 2 4 x L 0 N s Y X N z a W Z p Y 2 F 0 a W 9 u V C 9 D a G F u Z 2 V k I F R 5 c G U u e 0 F j d G l 2 Z V x u R G V h Y 3 R p d m F 0 Z W Q s M T Z 9 J n F 1 b 3 Q 7 L C Z x d W 9 0 O 1 N l Y 3 R p b 2 4 x L 0 N s Y X N z a W Z p Y 2 F 0 a W 9 u V C 9 D a G F u Z 2 V k I F R 5 c G U u e 1 B D T F N J b m Z v L D E 3 f S Z x d W 9 0 O y w m c X V v d D t T Z W N 0 a W 9 u M S 9 D b G F z c 2 l m a W N h d G l v b l Q v Q 2 h h b m d l Z C B U e X B l L n t F Z H V j Y X R p b 2 4 g T n V t Y m V y L D E 4 f S Z x d W 9 0 O y w m c X V v d D t T Z W N 0 a W 9 u M S 9 D b G F z c 2 l m a W N h d G l v b l Q v Q 2 h h b m d l Z C B U e X B l L n t F e H B l c m l l b m N l I E 5 1 b W J l c i w x O X 0 m c X V v d D t d L C Z x d W 9 0 O 1 J l b G F 0 a W 9 u c 2 h p c E l u Z m 8 m c X V v d D s 6 W 1 1 9 I i A v P j w v U 3 R h Y m x l R W 5 0 c m l l c z 4 8 L 0 l 0 Z W 0 + P E l 0 Z W 0 + P E l 0 Z W 1 M b 2 N h d G l v b j 4 8 S X R l b V R 5 c G U + R m 9 y b X V s Y T w v S X R l b V R 5 c G U + P E l 0 Z W 1 Q Y X R o P l N l Y 3 R p b 2 4 x L 0 N s Y X N z a W Z p Y 2 F 0 a W 9 u V C 9 T b 3 V y Y 2 U 8 L 0 l 0 Z W 1 Q Y X R o P j w v S X R l b U x v Y 2 F 0 a W 9 u P j x T d G F i b G V F b n R y a W V z I C 8 + P C 9 J d G V t P j x J d G V t P j x J d G V t T G 9 j Y X R p b 2 4 + P E l 0 Z W 1 U e X B l P k Z v c m 1 1 b G E 8 L 0 l 0 Z W 1 U e X B l P j x J d G V t U G F 0 a D 5 T Z W N 0 a W 9 u M S 9 D b G F z c 2 l m a W N h d G l v b l Q v Q 2 x h c 3 N p Z m l j Y X R p b 2 5 U X 1 N o Z W V 0 P C 9 J d G V t U G F 0 a D 4 8 L 0 l 0 Z W 1 M b 2 N h d G l v b j 4 8 U 3 R h Y m x l R W 5 0 c m l l c y A v P j w v S X R l b T 4 8 S X R l b T 4 8 S X R l b U x v Y 2 F 0 a W 9 u P j x J d G V t V H l w Z T 5 G b 3 J t d W x h P C 9 J d G V t V H l w Z T 4 8 S X R l b V B h d G g + U 2 V j d G l v b j E v Q 2 x h c 3 N p Z m l j Y X R p b 2 5 U L 1 B y b 2 1 v d G V k J T I w S G V h Z G V y c z w v S X R l b V B h d G g + P C 9 J d G V t T G 9 j Y X R p b 2 4 + P F N 0 Y W J s Z U V u d H J p Z X M g L z 4 8 L 0 l 0 Z W 0 + P E l 0 Z W 0 + P E l 0 Z W 1 M b 2 N h d G l v b j 4 8 S X R l b V R 5 c G U + R m 9 y b X V s Y T w v S X R l b V R 5 c G U + P E l 0 Z W 1 Q Y X R o P l N l Y 3 R p b 2 4 x L 0 N s Y X N z a W Z p Y 2 F 0 a W 9 u V C 9 D a G F u Z 2 V k J T I w V H l w Z T w v S X R l b V B h d G g + P C 9 J d G V t T G 9 j Y X R p b 2 4 + P F N 0 Y W J s Z U V u d H J p Z X M g L z 4 8 L 0 l 0 Z W 0 + P C 9 J d G V t c z 4 8 L 0 x v Y 2 F s U G F j a 2 F n Z U 1 l d G F k Y X R h R m l s Z T 4 W A A A A U E s F B g A A A A A A A A A A A A A A A A A A A A A A A N o A A A A B A A A A 0 I y d 3 w E V 0 R G M e g D A T 8 K X 6 w E A A A D t a d u B j L d l Q q 6 8 i o 0 q y Q F m A A A A A A I A A A A A A A N m A A D A A A A A E A A A A N i B c W T z z M W w X Z / A D w a 5 B V c A A A A A B I A A A K A A A A A Q A A A A c l t 5 q w y q C N k q T o U 1 s c A y 9 F A A A A C G t 7 A r S f U C P O N 9 D L b i K U n B 5 j B 0 V c I z 9 i l I v D y T f V 3 y 5 y i 7 y j f S z 9 O q n R E g Y l F A w R y q 3 v g 8 7 Y p v 3 Q C z t s g 8 U e p g 3 N a p i d a r A E F Y x f M T h G s w Q h Q A A A A 7 O E D a 9 u 6 9 i r G T s Z F X 1 1 Q C q q x + n Q = = < / D a t a M a s h u p > 
</file>

<file path=customXml/itemProps1.xml><?xml version="1.0" encoding="utf-8"?>
<ds:datastoreItem xmlns:ds="http://schemas.openxmlformats.org/officeDocument/2006/customXml" ds:itemID="{FF497137-985E-4C4F-B4D2-181A84E6B02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102</vt:i4>
      </vt:variant>
    </vt:vector>
  </HeadingPairs>
  <TitlesOfParts>
    <vt:vector size="159" baseType="lpstr">
      <vt:lpstr>Mastersheet</vt:lpstr>
      <vt:lpstr>MinQualsT</vt:lpstr>
      <vt:lpstr>Edu+Exp Calculator M</vt:lpstr>
      <vt:lpstr>Edu+Exp Calculator (1)</vt:lpstr>
      <vt:lpstr>Edu+Exp Calculator (2)</vt:lpstr>
      <vt:lpstr>Edu+Exp Calculator (3)</vt:lpstr>
      <vt:lpstr>Edu+Exp Calculator (4)</vt:lpstr>
      <vt:lpstr>Edu+Exp Calculator (5)</vt:lpstr>
      <vt:lpstr>Edu+Exp Calculator (6)</vt:lpstr>
      <vt:lpstr>Edu+Exp Calculator (7)</vt:lpstr>
      <vt:lpstr>Edu+Exp Calculator (8)</vt:lpstr>
      <vt:lpstr>Edu+Exp Calculator (9)</vt:lpstr>
      <vt:lpstr>Edu+Exp Calculator (10)</vt:lpstr>
      <vt:lpstr>Edu+Exp Calculator (11)</vt:lpstr>
      <vt:lpstr>Edu+Exp Calculator (12)</vt:lpstr>
      <vt:lpstr>Edu+Exp Calculator (13)</vt:lpstr>
      <vt:lpstr>Edu+Exp Calculator (14)</vt:lpstr>
      <vt:lpstr>Edu+Exp Calculator (15)</vt:lpstr>
      <vt:lpstr>Edu+Exp Calculator (16)</vt:lpstr>
      <vt:lpstr>Edu+Exp Calculator (17)</vt:lpstr>
      <vt:lpstr>Edu+Exp Calculator (18)</vt:lpstr>
      <vt:lpstr>Edu+Exp Calculator (19)</vt:lpstr>
      <vt:lpstr>Edu+Exp Calculator (20)</vt:lpstr>
      <vt:lpstr>Edu+Exp Calculator (21)</vt:lpstr>
      <vt:lpstr>Edu+Exp Calculator (22)</vt:lpstr>
      <vt:lpstr>Edu+Exp Calculator (23)</vt:lpstr>
      <vt:lpstr>Edu+Exp Calculator (24)</vt:lpstr>
      <vt:lpstr>Edu+Exp Calculator (25)</vt:lpstr>
      <vt:lpstr>Edu+Exp Calculator (26)</vt:lpstr>
      <vt:lpstr>Edu+Exp Calculator (27)</vt:lpstr>
      <vt:lpstr>Edu+Exp Calculator (28)</vt:lpstr>
      <vt:lpstr>Edu+Exp Calculator (29)</vt:lpstr>
      <vt:lpstr>Edu+Exp Calculator (30)</vt:lpstr>
      <vt:lpstr>Edu+Exp Calculator (31)</vt:lpstr>
      <vt:lpstr>Edu+Exp Calculator (32)</vt:lpstr>
      <vt:lpstr>Edu+Exp Calculator (33)</vt:lpstr>
      <vt:lpstr>Edu+Exp Calculator (34)</vt:lpstr>
      <vt:lpstr>Edu+Exp Calculator (35)</vt:lpstr>
      <vt:lpstr>Edu+Exp Calculator (36)</vt:lpstr>
      <vt:lpstr>Edu+Exp Calculator (37)</vt:lpstr>
      <vt:lpstr>Edu+Exp Calculator (38)</vt:lpstr>
      <vt:lpstr>Edu+Exp Calculator (39)</vt:lpstr>
      <vt:lpstr>Edu+Exp Calculator (40)</vt:lpstr>
      <vt:lpstr>Edu+Exp Calculator (41)</vt:lpstr>
      <vt:lpstr>Edu+Exp Calculator (42)</vt:lpstr>
      <vt:lpstr>Edu+Exp Calculator (43)</vt:lpstr>
      <vt:lpstr>Edu+Exp Calculator (44)</vt:lpstr>
      <vt:lpstr>Edu+Exp Calculator (45)</vt:lpstr>
      <vt:lpstr>Edu+Exp Calculator (46)</vt:lpstr>
      <vt:lpstr>Edu+Exp Calculator (47)</vt:lpstr>
      <vt:lpstr>Edu+Exp Calculator (48)</vt:lpstr>
      <vt:lpstr>Edu+Exp Calculator (49)</vt:lpstr>
      <vt:lpstr>Edu+Exp Calculator (50)</vt:lpstr>
      <vt:lpstr>Education List</vt:lpstr>
      <vt:lpstr>Edu Relevancy</vt:lpstr>
      <vt:lpstr>Exp Relevancy</vt:lpstr>
      <vt:lpstr>ClassificationT</vt:lpstr>
      <vt:lpstr>'Edu+Exp Calculator (1)'!End_Date</vt:lpstr>
      <vt:lpstr>'Edu+Exp Calculator (10)'!End_Date</vt:lpstr>
      <vt:lpstr>'Edu+Exp Calculator (11)'!End_Date</vt:lpstr>
      <vt:lpstr>'Edu+Exp Calculator (12)'!End_Date</vt:lpstr>
      <vt:lpstr>'Edu+Exp Calculator (13)'!End_Date</vt:lpstr>
      <vt:lpstr>'Edu+Exp Calculator (14)'!End_Date</vt:lpstr>
      <vt:lpstr>'Edu+Exp Calculator (15)'!End_Date</vt:lpstr>
      <vt:lpstr>'Edu+Exp Calculator (16)'!End_Date</vt:lpstr>
      <vt:lpstr>'Edu+Exp Calculator (17)'!End_Date</vt:lpstr>
      <vt:lpstr>'Edu+Exp Calculator (18)'!End_Date</vt:lpstr>
      <vt:lpstr>'Edu+Exp Calculator (19)'!End_Date</vt:lpstr>
      <vt:lpstr>'Edu+Exp Calculator (2)'!End_Date</vt:lpstr>
      <vt:lpstr>'Edu+Exp Calculator (20)'!End_Date</vt:lpstr>
      <vt:lpstr>'Edu+Exp Calculator (21)'!End_Date</vt:lpstr>
      <vt:lpstr>'Edu+Exp Calculator (22)'!End_Date</vt:lpstr>
      <vt:lpstr>'Edu+Exp Calculator (23)'!End_Date</vt:lpstr>
      <vt:lpstr>'Edu+Exp Calculator (24)'!End_Date</vt:lpstr>
      <vt:lpstr>'Edu+Exp Calculator (25)'!End_Date</vt:lpstr>
      <vt:lpstr>'Edu+Exp Calculator (26)'!End_Date</vt:lpstr>
      <vt:lpstr>'Edu+Exp Calculator (27)'!End_Date</vt:lpstr>
      <vt:lpstr>'Edu+Exp Calculator (28)'!End_Date</vt:lpstr>
      <vt:lpstr>'Edu+Exp Calculator (29)'!End_Date</vt:lpstr>
      <vt:lpstr>'Edu+Exp Calculator (3)'!End_Date</vt:lpstr>
      <vt:lpstr>'Edu+Exp Calculator (30)'!End_Date</vt:lpstr>
      <vt:lpstr>'Edu+Exp Calculator (31)'!End_Date</vt:lpstr>
      <vt:lpstr>'Edu+Exp Calculator (32)'!End_Date</vt:lpstr>
      <vt:lpstr>'Edu+Exp Calculator (33)'!End_Date</vt:lpstr>
      <vt:lpstr>'Edu+Exp Calculator (34)'!End_Date</vt:lpstr>
      <vt:lpstr>'Edu+Exp Calculator (35)'!End_Date</vt:lpstr>
      <vt:lpstr>'Edu+Exp Calculator (36)'!End_Date</vt:lpstr>
      <vt:lpstr>'Edu+Exp Calculator (37)'!End_Date</vt:lpstr>
      <vt:lpstr>'Edu+Exp Calculator (38)'!End_Date</vt:lpstr>
      <vt:lpstr>'Edu+Exp Calculator (39)'!End_Date</vt:lpstr>
      <vt:lpstr>'Edu+Exp Calculator (4)'!End_Date</vt:lpstr>
      <vt:lpstr>'Edu+Exp Calculator (40)'!End_Date</vt:lpstr>
      <vt:lpstr>'Edu+Exp Calculator (41)'!End_Date</vt:lpstr>
      <vt:lpstr>'Edu+Exp Calculator (42)'!End_Date</vt:lpstr>
      <vt:lpstr>'Edu+Exp Calculator (43)'!End_Date</vt:lpstr>
      <vt:lpstr>'Edu+Exp Calculator (44)'!End_Date</vt:lpstr>
      <vt:lpstr>'Edu+Exp Calculator (45)'!End_Date</vt:lpstr>
      <vt:lpstr>'Edu+Exp Calculator (46)'!End_Date</vt:lpstr>
      <vt:lpstr>'Edu+Exp Calculator (47)'!End_Date</vt:lpstr>
      <vt:lpstr>'Edu+Exp Calculator (48)'!End_Date</vt:lpstr>
      <vt:lpstr>'Edu+Exp Calculator (49)'!End_Date</vt:lpstr>
      <vt:lpstr>'Edu+Exp Calculator (5)'!End_Date</vt:lpstr>
      <vt:lpstr>'Edu+Exp Calculator (50)'!End_Date</vt:lpstr>
      <vt:lpstr>'Edu+Exp Calculator (6)'!End_Date</vt:lpstr>
      <vt:lpstr>'Edu+Exp Calculator (7)'!End_Date</vt:lpstr>
      <vt:lpstr>'Edu+Exp Calculator (8)'!End_Date</vt:lpstr>
      <vt:lpstr>'Edu+Exp Calculator (9)'!End_Date</vt:lpstr>
      <vt:lpstr>End_Date</vt:lpstr>
      <vt:lpstr>'Edu+Exp Calculator (1)'!Start_Date</vt:lpstr>
      <vt:lpstr>'Edu+Exp Calculator (10)'!Start_Date</vt:lpstr>
      <vt:lpstr>'Edu+Exp Calculator (11)'!Start_Date</vt:lpstr>
      <vt:lpstr>'Edu+Exp Calculator (12)'!Start_Date</vt:lpstr>
      <vt:lpstr>'Edu+Exp Calculator (13)'!Start_Date</vt:lpstr>
      <vt:lpstr>'Edu+Exp Calculator (14)'!Start_Date</vt:lpstr>
      <vt:lpstr>'Edu+Exp Calculator (15)'!Start_Date</vt:lpstr>
      <vt:lpstr>'Edu+Exp Calculator (16)'!Start_Date</vt:lpstr>
      <vt:lpstr>'Edu+Exp Calculator (17)'!Start_Date</vt:lpstr>
      <vt:lpstr>'Edu+Exp Calculator (18)'!Start_Date</vt:lpstr>
      <vt:lpstr>'Edu+Exp Calculator (19)'!Start_Date</vt:lpstr>
      <vt:lpstr>'Edu+Exp Calculator (2)'!Start_Date</vt:lpstr>
      <vt:lpstr>'Edu+Exp Calculator (20)'!Start_Date</vt:lpstr>
      <vt:lpstr>'Edu+Exp Calculator (21)'!Start_Date</vt:lpstr>
      <vt:lpstr>'Edu+Exp Calculator (22)'!Start_Date</vt:lpstr>
      <vt:lpstr>'Edu+Exp Calculator (23)'!Start_Date</vt:lpstr>
      <vt:lpstr>'Edu+Exp Calculator (24)'!Start_Date</vt:lpstr>
      <vt:lpstr>'Edu+Exp Calculator (25)'!Start_Date</vt:lpstr>
      <vt:lpstr>'Edu+Exp Calculator (26)'!Start_Date</vt:lpstr>
      <vt:lpstr>'Edu+Exp Calculator (27)'!Start_Date</vt:lpstr>
      <vt:lpstr>'Edu+Exp Calculator (28)'!Start_Date</vt:lpstr>
      <vt:lpstr>'Edu+Exp Calculator (29)'!Start_Date</vt:lpstr>
      <vt:lpstr>'Edu+Exp Calculator (3)'!Start_Date</vt:lpstr>
      <vt:lpstr>'Edu+Exp Calculator (30)'!Start_Date</vt:lpstr>
      <vt:lpstr>'Edu+Exp Calculator (31)'!Start_Date</vt:lpstr>
      <vt:lpstr>'Edu+Exp Calculator (32)'!Start_Date</vt:lpstr>
      <vt:lpstr>'Edu+Exp Calculator (33)'!Start_Date</vt:lpstr>
      <vt:lpstr>'Edu+Exp Calculator (34)'!Start_Date</vt:lpstr>
      <vt:lpstr>'Edu+Exp Calculator (35)'!Start_Date</vt:lpstr>
      <vt:lpstr>'Edu+Exp Calculator (36)'!Start_Date</vt:lpstr>
      <vt:lpstr>'Edu+Exp Calculator (37)'!Start_Date</vt:lpstr>
      <vt:lpstr>'Edu+Exp Calculator (38)'!Start_Date</vt:lpstr>
      <vt:lpstr>'Edu+Exp Calculator (39)'!Start_Date</vt:lpstr>
      <vt:lpstr>'Edu+Exp Calculator (4)'!Start_Date</vt:lpstr>
      <vt:lpstr>'Edu+Exp Calculator (40)'!Start_Date</vt:lpstr>
      <vt:lpstr>'Edu+Exp Calculator (41)'!Start_Date</vt:lpstr>
      <vt:lpstr>'Edu+Exp Calculator (42)'!Start_Date</vt:lpstr>
      <vt:lpstr>'Edu+Exp Calculator (43)'!Start_Date</vt:lpstr>
      <vt:lpstr>'Edu+Exp Calculator (44)'!Start_Date</vt:lpstr>
      <vt:lpstr>'Edu+Exp Calculator (45)'!Start_Date</vt:lpstr>
      <vt:lpstr>'Edu+Exp Calculator (46)'!Start_Date</vt:lpstr>
      <vt:lpstr>'Edu+Exp Calculator (47)'!Start_Date</vt:lpstr>
      <vt:lpstr>'Edu+Exp Calculator (48)'!Start_Date</vt:lpstr>
      <vt:lpstr>'Edu+Exp Calculator (49)'!Start_Date</vt:lpstr>
      <vt:lpstr>'Edu+Exp Calculator (5)'!Start_Date</vt:lpstr>
      <vt:lpstr>'Edu+Exp Calculator (50)'!Start_Date</vt:lpstr>
      <vt:lpstr>'Edu+Exp Calculator (6)'!Start_Date</vt:lpstr>
      <vt:lpstr>'Edu+Exp Calculator (7)'!Start_Date</vt:lpstr>
      <vt:lpstr>'Edu+Exp Calculator (8)'!Start_Date</vt:lpstr>
      <vt:lpstr>'Edu+Exp Calculator (9)'!Start_Date</vt:lpstr>
      <vt:lpstr>Start_Date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theineman</dc:creator>
  <cp:lastModifiedBy>sav1</cp:lastModifiedBy>
  <cp:lastPrinted>2023-04-20T15:51:33Z</cp:lastPrinted>
  <dcterms:created xsi:type="dcterms:W3CDTF">2021-03-11T19:45:49Z</dcterms:created>
  <dcterms:modified xsi:type="dcterms:W3CDTF">2024-03-27T19:05:46Z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367428c-8df2-41b3-925f-2e32f93f53ed_Enabled">
    <vt:lpwstr>true</vt:lpwstr>
  </property>
  <property fmtid="{D5CDD505-2E9C-101B-9397-08002B2CF9AE}" pid="3" name="MSIP_Label_f367428c-8df2-41b3-925f-2e32f93f53ed_SetDate">
    <vt:lpwstr>2023-02-16T19:23:51Z</vt:lpwstr>
  </property>
  <property fmtid="{D5CDD505-2E9C-101B-9397-08002B2CF9AE}" pid="4" name="MSIP_Label_f367428c-8df2-41b3-925f-2e32f93f53ed_Method">
    <vt:lpwstr>Standard</vt:lpwstr>
  </property>
  <property fmtid="{D5CDD505-2E9C-101B-9397-08002B2CF9AE}" pid="5" name="MSIP_Label_f367428c-8df2-41b3-925f-2e32f93f53ed_Name">
    <vt:lpwstr>f367428c-8df2-41b3-925f-2e32f93f53ed</vt:lpwstr>
  </property>
  <property fmtid="{D5CDD505-2E9C-101B-9397-08002B2CF9AE}" pid="6" name="MSIP_Label_f367428c-8df2-41b3-925f-2e32f93f53ed_SiteId">
    <vt:lpwstr>6c1ea1fd-d5ee-4dc8-bcfe-8877bd40388b</vt:lpwstr>
  </property>
  <property fmtid="{D5CDD505-2E9C-101B-9397-08002B2CF9AE}" pid="7" name="MSIP_Label_f367428c-8df2-41b3-925f-2e32f93f53ed_ActionId">
    <vt:lpwstr>8afa9115-4f11-402b-b20b-70411230a0a8</vt:lpwstr>
  </property>
  <property fmtid="{D5CDD505-2E9C-101B-9397-08002B2CF9AE}" pid="8" name="MSIP_Label_f367428c-8df2-41b3-925f-2e32f93f53ed_ContentBits">
    <vt:lpwstr>0</vt:lpwstr>
  </property>
</Properties>
</file>